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rmgsfs01\TRE-MG\SGA\CCL\SELIC\2025\DOCUMENTOS EM PDF\LICITAÇÕES\PE 90050 2025 -\"/>
    </mc:Choice>
  </mc:AlternateContent>
  <xr:revisionPtr revIDLastSave="0" documentId="13_ncr:1_{AACCFBA8-DE32-4C4D-86D1-7A45C189F09F}" xr6:coauthVersionLast="36" xr6:coauthVersionMax="47" xr10:uidLastSave="{00000000-0000-0000-0000-000000000000}"/>
  <bookViews>
    <workbookView xWindow="-120" yWindow="-120" windowWidth="21840" windowHeight="13140" tabRatio="762" activeTab="6" xr2:uid="{00000000-000D-0000-FFFF-FFFF00000000}"/>
  </bookViews>
  <sheets>
    <sheet name="Informação ao licitante" sheetId="14" r:id="rId1"/>
    <sheet name="Resumo" sheetId="16" r:id="rId2"/>
    <sheet name="Estoquista (Almoxarife)-BH" sheetId="7" r:id="rId3"/>
    <sheet name="Estoquista (Almoxarife)Contagem" sheetId="21" r:id="rId4"/>
    <sheet name="Auxiliares Mov. Carga-Contagem" sheetId="22" r:id="rId5"/>
    <sheet name="Diárias" sheetId="24" r:id="rId6"/>
    <sheet name="Uniformes EPI Crachá" sheetId="23" r:id="rId7"/>
    <sheet name="Planilha1" sheetId="18" state="hidden" r:id="rId8"/>
  </sheets>
  <externalReferences>
    <externalReference r:id="rId9"/>
    <externalReference r:id="rId10"/>
  </externalReferences>
  <definedNames>
    <definedName name="Abreviado">[1]Empresas!$B$2:$B$25</definedName>
    <definedName name="_xlnm.Print_Area" localSheetId="2">'Estoquista (Almoxarife)-BH'!$A$2:$H$67</definedName>
    <definedName name="_xlnm.Print_Area" localSheetId="6">'Uniformes EPI Crachá'!$A$1:$D$12</definedName>
    <definedName name="cidades">#REF!</definedName>
    <definedName name="Contrato">#REF!</definedName>
    <definedName name="Lista1">[1]Lista!$A$2:$A$16</definedName>
    <definedName name="Lista2">[1]Lista!$B$3:$B$14</definedName>
    <definedName name="mai_20">#REF!</definedName>
    <definedName name="Nome_Completo">[1]Empresas!$G$2:$G$25</definedName>
    <definedName name="Servidor">[1]Estatística!$A$2:$A$12</definedName>
    <definedName name="_xlnm.Print_Titles" localSheetId="2">'Estoquista (Almoxarife)-BH'!$A:$A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22" l="1"/>
  <c r="B52" i="21"/>
  <c r="B52" i="7"/>
  <c r="D10" i="23" l="1"/>
  <c r="D8" i="23"/>
  <c r="D7" i="23"/>
  <c r="F46" i="22" l="1"/>
  <c r="F45" i="22"/>
  <c r="G46" i="21"/>
  <c r="G45" i="21"/>
  <c r="G45" i="7"/>
  <c r="C45" i="21"/>
  <c r="F52" i="22" l="1"/>
  <c r="F51" i="22"/>
  <c r="B59" i="22"/>
  <c r="B58" i="22"/>
  <c r="B59" i="21"/>
  <c r="B58" i="21"/>
  <c r="C46" i="22"/>
  <c r="C45" i="22"/>
  <c r="H45" i="7"/>
  <c r="C45" i="7"/>
  <c r="C46" i="21"/>
  <c r="C46" i="7"/>
  <c r="G35" i="21" l="1"/>
  <c r="G36" i="21"/>
  <c r="B24" i="21"/>
  <c r="G56" i="7"/>
  <c r="G55" i="7"/>
  <c r="G15" i="21"/>
  <c r="G14" i="21"/>
  <c r="F15" i="22"/>
  <c r="F14" i="22"/>
  <c r="G14" i="7" l="1"/>
  <c r="J15" i="22"/>
  <c r="J14" i="22"/>
  <c r="B15" i="24" l="1"/>
  <c r="C11" i="24"/>
  <c r="J46" i="22"/>
  <c r="K46" i="22" s="1"/>
  <c r="J45" i="22"/>
  <c r="J57" i="22"/>
  <c r="D11" i="23"/>
  <c r="D12" i="23" s="1"/>
  <c r="D6" i="23"/>
  <c r="D5" i="23"/>
  <c r="D4" i="23"/>
  <c r="D3" i="23"/>
  <c r="B18" i="24" l="1"/>
  <c r="B13" i="24"/>
  <c r="C12" i="24"/>
  <c r="C13" i="24" s="1"/>
  <c r="B51" i="21" l="1"/>
  <c r="B51" i="22"/>
  <c r="B51" i="7"/>
  <c r="C17" i="24"/>
  <c r="C15" i="24"/>
  <c r="C16" i="24"/>
  <c r="C18" i="24" l="1"/>
  <c r="C21" i="24" s="1"/>
  <c r="B64" i="22"/>
  <c r="F54" i="22"/>
  <c r="F57" i="22" s="1"/>
  <c r="G46" i="22"/>
  <c r="K45" i="22"/>
  <c r="J47" i="22" s="1"/>
  <c r="B39" i="22"/>
  <c r="B40" i="22" s="1"/>
  <c r="F37" i="22"/>
  <c r="J37" i="22" s="1"/>
  <c r="F36" i="22"/>
  <c r="J36" i="22" s="1"/>
  <c r="F35" i="22"/>
  <c r="J35" i="22" s="1"/>
  <c r="F33" i="22"/>
  <c r="J33" i="22" s="1"/>
  <c r="F32" i="22"/>
  <c r="J32" i="22" s="1"/>
  <c r="F31" i="22"/>
  <c r="J31" i="22" s="1"/>
  <c r="F30" i="22"/>
  <c r="J30" i="22" s="1"/>
  <c r="F29" i="22"/>
  <c r="J29" i="22" s="1"/>
  <c r="F28" i="22"/>
  <c r="J28" i="22" s="1"/>
  <c r="F27" i="22"/>
  <c r="J27" i="22" s="1"/>
  <c r="F25" i="22"/>
  <c r="J25" i="22" s="1"/>
  <c r="F24" i="22"/>
  <c r="J24" i="22" s="1"/>
  <c r="F23" i="22"/>
  <c r="J23" i="22" s="1"/>
  <c r="F22" i="22"/>
  <c r="J22" i="22" s="1"/>
  <c r="F21" i="22"/>
  <c r="J21" i="22" s="1"/>
  <c r="F20" i="22"/>
  <c r="J20" i="22" s="1"/>
  <c r="F19" i="22"/>
  <c r="J19" i="22" s="1"/>
  <c r="F18" i="22"/>
  <c r="J18" i="22" s="1"/>
  <c r="B10" i="22"/>
  <c r="B9" i="22" s="1"/>
  <c r="C35" i="22" s="1"/>
  <c r="F5" i="22"/>
  <c r="J5" i="22" s="1"/>
  <c r="F4" i="22"/>
  <c r="J4" i="22" s="1"/>
  <c r="F3" i="22"/>
  <c r="J3" i="22" s="1"/>
  <c r="F2" i="22"/>
  <c r="B64" i="21"/>
  <c r="G54" i="21"/>
  <c r="G57" i="21" s="1"/>
  <c r="H46" i="21"/>
  <c r="B39" i="21"/>
  <c r="B40" i="21" s="1"/>
  <c r="G37" i="21"/>
  <c r="G33" i="21"/>
  <c r="G32" i="21"/>
  <c r="G31" i="21"/>
  <c r="G30" i="21"/>
  <c r="G29" i="21"/>
  <c r="G28" i="21"/>
  <c r="G27" i="21"/>
  <c r="G25" i="21"/>
  <c r="G24" i="21"/>
  <c r="G23" i="21"/>
  <c r="G22" i="21"/>
  <c r="G21" i="21"/>
  <c r="G20" i="21"/>
  <c r="G19" i="21"/>
  <c r="G18" i="21"/>
  <c r="B10" i="21"/>
  <c r="B9" i="21" s="1"/>
  <c r="C35" i="21" s="1"/>
  <c r="G5" i="21"/>
  <c r="G4" i="21"/>
  <c r="G3" i="21"/>
  <c r="G2" i="21"/>
  <c r="G10" i="21" s="1"/>
  <c r="H46" i="7"/>
  <c r="G54" i="7"/>
  <c r="G37" i="7"/>
  <c r="G36" i="7"/>
  <c r="G35" i="7"/>
  <c r="G33" i="7"/>
  <c r="G32" i="7"/>
  <c r="G31" i="7"/>
  <c r="G30" i="7"/>
  <c r="G29" i="7"/>
  <c r="G28" i="7"/>
  <c r="G27" i="7"/>
  <c r="G25" i="7"/>
  <c r="G24" i="7"/>
  <c r="G23" i="7"/>
  <c r="G22" i="7"/>
  <c r="G21" i="7"/>
  <c r="G20" i="7"/>
  <c r="G19" i="7"/>
  <c r="G18" i="7"/>
  <c r="G5" i="7"/>
  <c r="G4" i="7"/>
  <c r="G3" i="7"/>
  <c r="G2" i="7"/>
  <c r="G10" i="7" s="1"/>
  <c r="E28" i="16" l="1"/>
  <c r="H28" i="16" s="1"/>
  <c r="E27" i="16"/>
  <c r="H27" i="16" s="1"/>
  <c r="G29" i="16"/>
  <c r="E26" i="16"/>
  <c r="H26" i="16" s="1"/>
  <c r="G39" i="7"/>
  <c r="G40" i="7" s="1"/>
  <c r="B54" i="21"/>
  <c r="H45" i="21"/>
  <c r="G47" i="21" s="1"/>
  <c r="G47" i="7"/>
  <c r="F10" i="22"/>
  <c r="G15" i="22" s="1"/>
  <c r="J2" i="22"/>
  <c r="J10" i="22" s="1"/>
  <c r="J39" i="22"/>
  <c r="J40" i="22" s="1"/>
  <c r="B54" i="22"/>
  <c r="C33" i="22"/>
  <c r="C19" i="22"/>
  <c r="C23" i="22"/>
  <c r="C28" i="22"/>
  <c r="C32" i="22"/>
  <c r="C37" i="22"/>
  <c r="C39" i="22"/>
  <c r="G45" i="22"/>
  <c r="F47" i="22" s="1"/>
  <c r="C20" i="22"/>
  <c r="C24" i="22"/>
  <c r="C18" i="22"/>
  <c r="C22" i="22"/>
  <c r="C27" i="22"/>
  <c r="C31" i="22"/>
  <c r="C36" i="22"/>
  <c r="F39" i="22"/>
  <c r="F40" i="22" s="1"/>
  <c r="C29" i="22"/>
  <c r="C21" i="22"/>
  <c r="C25" i="22"/>
  <c r="C30" i="22"/>
  <c r="H15" i="21"/>
  <c r="H14" i="21"/>
  <c r="C20" i="21"/>
  <c r="C29" i="21"/>
  <c r="C33" i="21"/>
  <c r="C19" i="21"/>
  <c r="C23" i="21"/>
  <c r="C28" i="21"/>
  <c r="C32" i="21"/>
  <c r="C37" i="21"/>
  <c r="C39" i="21"/>
  <c r="C31" i="21"/>
  <c r="G39" i="21"/>
  <c r="G40" i="21" s="1"/>
  <c r="C24" i="21"/>
  <c r="C18" i="21"/>
  <c r="C22" i="21"/>
  <c r="C27" i="21"/>
  <c r="C36" i="21"/>
  <c r="C21" i="21"/>
  <c r="C25" i="21"/>
  <c r="C30" i="21"/>
  <c r="H14" i="7"/>
  <c r="H15" i="7"/>
  <c r="G57" i="7"/>
  <c r="H29" i="16" l="1"/>
  <c r="G9" i="21"/>
  <c r="G14" i="22"/>
  <c r="K15" i="22"/>
  <c r="K14" i="22"/>
  <c r="J9" i="22" s="1"/>
  <c r="C40" i="22"/>
  <c r="C41" i="22" s="1"/>
  <c r="B55" i="22" s="1"/>
  <c r="F9" i="22"/>
  <c r="H39" i="21"/>
  <c r="H37" i="21"/>
  <c r="H32" i="21"/>
  <c r="H28" i="21"/>
  <c r="H23" i="21"/>
  <c r="H19" i="21"/>
  <c r="H33" i="21"/>
  <c r="H29" i="21"/>
  <c r="H24" i="21"/>
  <c r="H27" i="21"/>
  <c r="H18" i="21"/>
  <c r="H20" i="21"/>
  <c r="H35" i="21"/>
  <c r="H30" i="21"/>
  <c r="H25" i="21"/>
  <c r="H21" i="21"/>
  <c r="H36" i="21"/>
  <c r="H31" i="21"/>
  <c r="H22" i="21"/>
  <c r="C40" i="21"/>
  <c r="C41" i="21" s="1"/>
  <c r="B55" i="21" s="1"/>
  <c r="G9" i="7"/>
  <c r="H19" i="7" s="1"/>
  <c r="K36" i="22" l="1"/>
  <c r="K37" i="22"/>
  <c r="K28" i="22"/>
  <c r="K19" i="22"/>
  <c r="K22" i="22"/>
  <c r="K32" i="22"/>
  <c r="K33" i="22"/>
  <c r="K20" i="22"/>
  <c r="K21" i="22"/>
  <c r="K31" i="22"/>
  <c r="K35" i="22"/>
  <c r="K25" i="22"/>
  <c r="K39" i="22"/>
  <c r="K18" i="22"/>
  <c r="K27" i="22"/>
  <c r="K23" i="22"/>
  <c r="K24" i="22"/>
  <c r="K30" i="22"/>
  <c r="K29" i="22"/>
  <c r="G39" i="22"/>
  <c r="G37" i="22"/>
  <c r="G32" i="22"/>
  <c r="G28" i="22"/>
  <c r="G23" i="22"/>
  <c r="G19" i="22"/>
  <c r="G36" i="22"/>
  <c r="G31" i="22"/>
  <c r="G22" i="22"/>
  <c r="G18" i="22"/>
  <c r="G33" i="22"/>
  <c r="G29" i="22"/>
  <c r="G24" i="22"/>
  <c r="G20" i="22"/>
  <c r="G27" i="22"/>
  <c r="G35" i="22"/>
  <c r="G30" i="22"/>
  <c r="G25" i="22"/>
  <c r="G21" i="22"/>
  <c r="C59" i="22"/>
  <c r="C58" i="22"/>
  <c r="H40" i="21"/>
  <c r="H41" i="21" s="1"/>
  <c r="G48" i="21" s="1"/>
  <c r="C59" i="21"/>
  <c r="C58" i="21"/>
  <c r="H27" i="7"/>
  <c r="H30" i="7"/>
  <c r="H24" i="7"/>
  <c r="H37" i="7"/>
  <c r="H18" i="7"/>
  <c r="H28" i="7"/>
  <c r="H33" i="7"/>
  <c r="H36" i="7"/>
  <c r="H39" i="7"/>
  <c r="H20" i="7"/>
  <c r="H23" i="7"/>
  <c r="H35" i="7"/>
  <c r="H21" i="7"/>
  <c r="H31" i="7"/>
  <c r="H29" i="7"/>
  <c r="H32" i="7"/>
  <c r="H22" i="7"/>
  <c r="H25" i="7"/>
  <c r="K40" i="22" l="1"/>
  <c r="K41" i="22" s="1"/>
  <c r="J48" i="22" s="1"/>
  <c r="C62" i="22"/>
  <c r="C63" i="22"/>
  <c r="G40" i="22"/>
  <c r="G41" i="22" s="1"/>
  <c r="F48" i="22" s="1"/>
  <c r="C61" i="22"/>
  <c r="C61" i="21"/>
  <c r="C63" i="21"/>
  <c r="C62" i="21"/>
  <c r="H51" i="21"/>
  <c r="H52" i="21"/>
  <c r="H40" i="7"/>
  <c r="H41" i="7" s="1"/>
  <c r="G48" i="7" s="1"/>
  <c r="H52" i="7" s="1"/>
  <c r="K51" i="22" l="1"/>
  <c r="K52" i="22"/>
  <c r="C64" i="22"/>
  <c r="C65" i="22" s="1"/>
  <c r="C67" i="22" s="1"/>
  <c r="E11" i="16" s="1"/>
  <c r="F11" i="16" s="1"/>
  <c r="G11" i="16" s="1"/>
  <c r="H11" i="16" s="1"/>
  <c r="G51" i="22"/>
  <c r="G52" i="22"/>
  <c r="H56" i="21"/>
  <c r="H55" i="21"/>
  <c r="C64" i="21"/>
  <c r="C65" i="21" s="1"/>
  <c r="C67" i="21" s="1"/>
  <c r="E5" i="16" s="1"/>
  <c r="F5" i="16" s="1"/>
  <c r="H54" i="21"/>
  <c r="H51" i="7"/>
  <c r="H55" i="7" s="1"/>
  <c r="G56" i="22" l="1"/>
  <c r="G5" i="16"/>
  <c r="H5" i="16"/>
  <c r="K56" i="22"/>
  <c r="K54" i="22"/>
  <c r="K55" i="22"/>
  <c r="E6" i="16"/>
  <c r="F6" i="16" s="1"/>
  <c r="G55" i="22"/>
  <c r="G54" i="22"/>
  <c r="H57" i="21"/>
  <c r="H58" i="21" s="1"/>
  <c r="H60" i="21" s="1"/>
  <c r="G16" i="16" s="1"/>
  <c r="H54" i="7"/>
  <c r="H56" i="7"/>
  <c r="H16" i="16" l="1"/>
  <c r="G6" i="16"/>
  <c r="H6" i="16"/>
  <c r="K57" i="22"/>
  <c r="K58" i="22" s="1"/>
  <c r="K60" i="22" s="1"/>
  <c r="G22" i="16" s="1"/>
  <c r="H22" i="16" s="1"/>
  <c r="G57" i="22"/>
  <c r="G58" i="22" s="1"/>
  <c r="G60" i="22" s="1"/>
  <c r="G17" i="16" s="1"/>
  <c r="H17" i="16" s="1"/>
  <c r="H57" i="7"/>
  <c r="H58" i="7" s="1"/>
  <c r="H60" i="7" s="1"/>
  <c r="G15" i="16" s="1"/>
  <c r="G18" i="16" l="1"/>
  <c r="H15" i="16"/>
  <c r="H18" i="16" s="1"/>
  <c r="B10" i="7" l="1"/>
  <c r="D8" i="18" l="1"/>
  <c r="D9" i="18" s="1"/>
  <c r="D5" i="18"/>
  <c r="D4" i="18"/>
  <c r="D6" i="18" s="1"/>
  <c r="D7" i="18" s="1"/>
  <c r="D10" i="18" s="1"/>
  <c r="B39" i="7" l="1"/>
  <c r="B40" i="7" s="1"/>
  <c r="B9" i="7" l="1"/>
  <c r="C20" i="7" s="1"/>
  <c r="C28" i="7" l="1"/>
  <c r="C31" i="7"/>
  <c r="C30" i="7"/>
  <c r="C25" i="7"/>
  <c r="C23" i="7"/>
  <c r="C27" i="7"/>
  <c r="C21" i="7"/>
  <c r="C33" i="7"/>
  <c r="C37" i="7"/>
  <c r="C19" i="7"/>
  <c r="C22" i="7"/>
  <c r="C39" i="7"/>
  <c r="C29" i="7"/>
  <c r="C32" i="7"/>
  <c r="C36" i="7"/>
  <c r="C18" i="7"/>
  <c r="C35" i="7"/>
  <c r="C24" i="7"/>
  <c r="C40" i="7" l="1"/>
  <c r="C41" i="7" s="1"/>
  <c r="B54" i="7"/>
  <c r="B55" i="7" l="1"/>
  <c r="C58" i="7" s="1"/>
  <c r="C59" i="7" l="1"/>
  <c r="B64" i="7" l="1"/>
  <c r="C62" i="7" l="1"/>
  <c r="C61" i="7"/>
  <c r="C63" i="7" l="1"/>
  <c r="C64" i="7" l="1"/>
  <c r="C65" i="7" s="1"/>
  <c r="C67" i="7" s="1"/>
  <c r="E4" i="16" l="1"/>
  <c r="F4" i="16" s="1"/>
  <c r="G4" i="16" l="1"/>
  <c r="G7" i="16" s="1"/>
  <c r="H4" i="16"/>
  <c r="H7" i="16" s="1"/>
  <c r="H31" i="16" s="1"/>
  <c r="F7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Robert Roger Grosch Neto</author>
  </authors>
  <commentList>
    <comment ref="A3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>Tendo em vista que a quase totalidade dos postos é em Contagem, consideramos o ISS daquele Município.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<sst xmlns="http://schemas.openxmlformats.org/spreadsheetml/2006/main" count="654" uniqueCount="172">
  <si>
    <t>CCT</t>
  </si>
  <si>
    <t>Município</t>
  </si>
  <si>
    <t>Total</t>
  </si>
  <si>
    <t>Salário integral</t>
  </si>
  <si>
    <t>Categoria profissional</t>
  </si>
  <si>
    <t>Carga Horária Semanal (2ªa 6ª)</t>
  </si>
  <si>
    <t>MONTANTE "A"</t>
  </si>
  <si>
    <t>DISCRIMINAÇÃO</t>
  </si>
  <si>
    <t>Valor</t>
  </si>
  <si>
    <t>1. Remuneração (=1.1 + 1.2+ 1.3+1.4)</t>
  </si>
  <si>
    <t>1.3 - Adicional (outros)</t>
  </si>
  <si>
    <t>1.4 - Adicional (outros)</t>
  </si>
  <si>
    <t>2. Encargos Sociais incidentes 
sobre o valor do salário</t>
  </si>
  <si>
    <t>2.1. Grupo “A”</t>
  </si>
  <si>
    <t>Percentual</t>
  </si>
  <si>
    <t xml:space="preserve">a. INSS </t>
  </si>
  <si>
    <t>b. SESI/SESC</t>
  </si>
  <si>
    <t>c. SENAI/SENAC</t>
  </si>
  <si>
    <t>d. INCRA</t>
  </si>
  <si>
    <t>e. Salário-Educação</t>
  </si>
  <si>
    <t>f. FGTS</t>
  </si>
  <si>
    <t>g. RAT Ajustado</t>
  </si>
  <si>
    <t>h. SEBRAE</t>
  </si>
  <si>
    <t>2.2. Grupo “B”</t>
  </si>
  <si>
    <t>a. Férias e abono de férias (de 11,11 a 11,91)</t>
  </si>
  <si>
    <t>b. Auxílio-Doença</t>
  </si>
  <si>
    <t>c. Licença maternidade/paternidade</t>
  </si>
  <si>
    <t>d. Faltas legais</t>
  </si>
  <si>
    <t>e. Acidentes de trabalho</t>
  </si>
  <si>
    <t>f. Aviso prévio</t>
  </si>
  <si>
    <t>g. 13º. Salário (de 8,33 a 8,93)</t>
  </si>
  <si>
    <t>2.3. Grupo “C”</t>
  </si>
  <si>
    <t>a. Aviso prévio indenizado</t>
  </si>
  <si>
    <t>b. Indenização adicional</t>
  </si>
  <si>
    <t>c. Indenização (rescisões sem justa causa) - de 3,44</t>
  </si>
  <si>
    <t>2.4. Grupo “D”</t>
  </si>
  <si>
    <t>a. Incidência dos encargos do Grupo “A”
 sobre os itens do Grupo “B”</t>
  </si>
  <si>
    <t>VALOR TOTAL DOS ENCARGOS SOCIAIS</t>
  </si>
  <si>
    <t>VALOR GLOBAL DA MÃO-DE-OBRA</t>
  </si>
  <si>
    <t>MONTANTE "B"</t>
  </si>
  <si>
    <t>Itens</t>
  </si>
  <si>
    <t>Unitário</t>
  </si>
  <si>
    <t>TOTAL DO MONTANTE “B”</t>
  </si>
  <si>
    <t>SOMA "A" + "B"</t>
  </si>
  <si>
    <t>MONTANTE "C"</t>
  </si>
  <si>
    <t>1. Despesas administrativas/operacionais</t>
  </si>
  <si>
    <t>2. Lucro</t>
  </si>
  <si>
    <t>3. Tributos indiretos</t>
  </si>
  <si>
    <t>3.1. ISSQN sobre faturamento</t>
  </si>
  <si>
    <t>3.2. COFINS sobre faturamento</t>
  </si>
  <si>
    <t>3.3. PIS sobre faturamento</t>
  </si>
  <si>
    <t>Soma dos Tributos indiretos</t>
  </si>
  <si>
    <t>Taxa Global de Administração (1+2+3)</t>
  </si>
  <si>
    <t>VALORES UNITÁRIOS</t>
  </si>
  <si>
    <t>Prezado(a) Senhor(a) Representante,</t>
  </si>
  <si>
    <t>TOTAL</t>
  </si>
  <si>
    <t>1.2 Adicional (outros)</t>
  </si>
  <si>
    <t>Descrição</t>
  </si>
  <si>
    <t>Quantidade postos</t>
  </si>
  <si>
    <t>Valor mensal</t>
  </si>
  <si>
    <t>9. Outros</t>
  </si>
  <si>
    <t xml:space="preserve">JORNADA ORDINÁRIA </t>
  </si>
  <si>
    <t>EQUIPAMENTOS</t>
  </si>
  <si>
    <t>UNIFORMES/CRACHÁ</t>
  </si>
  <si>
    <t>TIPO</t>
  </si>
  <si>
    <t>QUANTIDADE ANUAL</t>
  </si>
  <si>
    <t>VALOR UNITÁRIO</t>
  </si>
  <si>
    <t xml:space="preserve">VALOR TOTAL </t>
  </si>
  <si>
    <t>farda completa ( C. 50ª, §1º da CCT)</t>
  </si>
  <si>
    <t>camisas avulsas</t>
  </si>
  <si>
    <t>UNIFORME TOTAL MENSAL</t>
  </si>
  <si>
    <t>Crachá</t>
  </si>
  <si>
    <t>CRACHÁ TOTAL MENSAL</t>
  </si>
  <si>
    <t>UNIFORMES + CRACHÁ - Valor mensal</t>
  </si>
  <si>
    <t>3. Auxílio Alimentação - Vale alimentação  (Valor Mensal único) Cláusula 5ª CCT</t>
  </si>
  <si>
    <t>Valor total mensal</t>
  </si>
  <si>
    <t>Valor 12 meses</t>
  </si>
  <si>
    <t>MG002103/2024</t>
  </si>
  <si>
    <t>Belo Horizonte</t>
  </si>
  <si>
    <t>1.1. Salário*</t>
  </si>
  <si>
    <t>4. PQM (não se aplica)</t>
  </si>
  <si>
    <t>5. Plano de assistência odontológica - (não se aplica)</t>
  </si>
  <si>
    <t>6. Seguro de vida em grupo - Clausula 13ª CCT</t>
  </si>
  <si>
    <t>7. Uniforme/EPI -Não se aplica</t>
  </si>
  <si>
    <t>Estoquista (Almoxarife)</t>
  </si>
  <si>
    <t>Contagem</t>
  </si>
  <si>
    <t>Número de postos</t>
  </si>
  <si>
    <t>Quantidade</t>
  </si>
  <si>
    <t>Valor unitário</t>
  </si>
  <si>
    <t>c. Indenização (rescisões sem justa 
causa) - de 3,44</t>
  </si>
  <si>
    <t>a. Incidência dos encargos do Grupo “A” 
sobre os itens do Grupo “B”</t>
  </si>
  <si>
    <t>Qte Vales</t>
  </si>
  <si>
    <t>Valor total</t>
  </si>
  <si>
    <t>_________________________________________</t>
  </si>
  <si>
    <t>_______________</t>
  </si>
  <si>
    <t>______</t>
  </si>
  <si>
    <t>1. Remuneração (=1.4+1.5)</t>
  </si>
  <si>
    <t>1.1. Salário Integral</t>
  </si>
  <si>
    <t>1.5. Horas extras 100% (Domingo e Feriado)</t>
  </si>
  <si>
    <t>1.4. Horas-extras 100% (Segunda a Sábado)</t>
  </si>
  <si>
    <t>1) Planilha Ordinária BH</t>
  </si>
  <si>
    <t>Planilha Ordinária BH</t>
  </si>
  <si>
    <t>Planilha Ordinária Contagem</t>
  </si>
  <si>
    <t>3) Planilha Ordinária Contagem</t>
  </si>
  <si>
    <t>Auxiliares de Mov. Carga</t>
  </si>
  <si>
    <t xml:space="preserve">4) Hora Extra </t>
  </si>
  <si>
    <t>Planilha BH</t>
  </si>
  <si>
    <t>Planilha Contagem</t>
  </si>
  <si>
    <t xml:space="preserve">Valor total </t>
  </si>
  <si>
    <t>UNIFORMES/EPI/CRACHÁ</t>
  </si>
  <si>
    <t>Calças (unid.)</t>
  </si>
  <si>
    <t>Camisas (unid)</t>
  </si>
  <si>
    <t>EPI'S (máscara etc)</t>
  </si>
  <si>
    <t>EPI'S TOTAL MENSAL</t>
  </si>
  <si>
    <t>*Período de 1º de jul a 30 de nov, perfaz um total de 22 fins de semana, resguardando-se o RSR.</t>
  </si>
  <si>
    <t>2 . Alimentação: 22* dias x 1 vale x 1 funcionário x valor do vale x valor do vale com desconto de 20%</t>
  </si>
  <si>
    <t>2 . Alimentação: 22* dias x 1 vale x 8 funcionário x valor do vale x valor do vale com desconto de 20%</t>
  </si>
  <si>
    <t>2 . Alimentação: 22* dias x 1 vale x 13 funcionário x valor do vale x valor do vale com desconto de 20%</t>
  </si>
  <si>
    <t>6) Hora Extra 1º de julho a 30 novembro (22 fins de semana)</t>
  </si>
  <si>
    <t>*Período de 20 de jul a 30 de nov (17 finais de semana em 2026 e 18 finais de semana em 2028)</t>
  </si>
  <si>
    <t>Diárias</t>
  </si>
  <si>
    <t>SUB-TOTAL (1 + 2)</t>
  </si>
  <si>
    <t>3.1. ISS sobre faturamento</t>
  </si>
  <si>
    <t>3.3. COFINS sobre faturamento</t>
  </si>
  <si>
    <t>3.4. PIS sobre faturamento</t>
  </si>
  <si>
    <t xml:space="preserve">VALOR UNITÁRIO </t>
  </si>
  <si>
    <t>ESTOQUISTA/ALMOXARIFE ou AUXILIAR DE MOVIMENTAÇÃO DE CARGA 44H CONTAGEM - DIÁRIAS</t>
  </si>
  <si>
    <t>Jaqueta ou similar</t>
  </si>
  <si>
    <t>Tênis/botas (par)</t>
  </si>
  <si>
    <t xml:space="preserve">2) Hora Extra </t>
  </si>
  <si>
    <t>5) Planilha Ordinária Contagem</t>
  </si>
  <si>
    <t>7) Hora Extra 20 de julho a 20 novembro (18 fins de semana)</t>
  </si>
  <si>
    <t>1. Vale-Transporte: 18 dias (11 dias (sábados) e 12 dias ( domingos/feriados)) x 4 vales x 13 funcionários x valor do VT (R$12,95)</t>
  </si>
  <si>
    <t>2 . Alimentação: 18* dias x 1 vale x 13 funcionário x valor do vale x valor do vale com desconto de 20%</t>
  </si>
  <si>
    <t>Planilha Hora Extra Contagem</t>
  </si>
  <si>
    <t>Valor 12 mess</t>
  </si>
  <si>
    <t>JORNADA EXTRAORDINÁRIA ANO ELEITORAL (1º/7 a 30/11)</t>
  </si>
  <si>
    <t>8) PLANILHAS DE FORMAÇÃO DE PREÇOS</t>
  </si>
  <si>
    <t>Planilha</t>
  </si>
  <si>
    <t xml:space="preserve">Planilha </t>
  </si>
  <si>
    <t>DIÁRIAS</t>
  </si>
  <si>
    <t>Valor unitário da diária</t>
  </si>
  <si>
    <t>Estoquistas (almoxarifes) e Auxiliar de movimentação de carga</t>
  </si>
  <si>
    <t>Estoquista (Almoxarife) - Contagem</t>
  </si>
  <si>
    <t>*Estoquista (Almoxarife) - BH</t>
  </si>
  <si>
    <t>*Tendo em vista que a quase totalidade dos postos é em Contagem, foi considerado o ISS daquele Município.</t>
  </si>
  <si>
    <t>Total de diárias anuais</t>
  </si>
  <si>
    <t>Valor total do contrato</t>
  </si>
  <si>
    <t>Estoquista (Almoxarife) - 44h</t>
  </si>
  <si>
    <t>Estoquista (Almoxarife)- 44h</t>
  </si>
  <si>
    <t>Auxiliares de Mov. Carga- 44h</t>
  </si>
  <si>
    <t>JORNADA ORDINÁRIA - POSTOS TEMPORÁRIOS- ANOS ELEITORAIS: 20/7 A 20/11</t>
  </si>
  <si>
    <t>Total 12 meses</t>
  </si>
  <si>
    <t>Total 60 meses</t>
  </si>
  <si>
    <t>Total 4 meses</t>
  </si>
  <si>
    <t>Auxiliares de Mov. Carga - 44h</t>
  </si>
  <si>
    <t>Total 2 anos</t>
  </si>
  <si>
    <t>JORNADA EXTRAORDINÁRIA - POSTOS TEMPORÁRIOS - ANOS ELEITORAIS: 20/7 A 20/11</t>
  </si>
  <si>
    <t>Auxiliares de Mov. Carga-44h</t>
  </si>
  <si>
    <t>Total 2 anos (temporários)</t>
  </si>
  <si>
    <t>Total 5 anos</t>
  </si>
  <si>
    <t>1. Vale-Transporte: 22* dias x 4 vales x 13 funcionários x valor do VT (R$12,95)</t>
  </si>
  <si>
    <t xml:space="preserve">Total do contrato 5 anos </t>
  </si>
  <si>
    <t>2. Auxílio Alimentação - Vale alimentação  
(JORNADA = ou &gt; 190H ou 12x36) 21,05 dias x 
valor do vale com desconto de 20% - Clausula ª CCT</t>
  </si>
  <si>
    <t>1. Vale-Transporte: {[(valor do vale x 21,05 dias 
(segunda a sexta)]  x 4 vales] -[6% do salário básico]}</t>
  </si>
  <si>
    <t>1. Vale-Transporte: {[(valor do vale x 21,05 dias 
(segunda a sexta)]  x 2 vales] -[6% do salário básico]}</t>
  </si>
  <si>
    <t>1. Vale-Transporte: 22* dias (11 dias (sábados) e 12 dias ( domingos/feriados)) x 2 vales x 1funcionários x valor do VT (R$12,95)</t>
  </si>
  <si>
    <t>1. Vale-Transporte: 22 dias (11 dias (sábados) e 12 dias ( domingos/feriados)) x 2 vales x 8 funcionários x valor do VT (R$12,95)</t>
  </si>
  <si>
    <t>Importante ressaltar que, conforme subitem 5.21.4 do edital, alíneas "a" e "b", a Convenção Coletiva de Trabalho tem que ser utilizada conforme o enquadramento sindical da empresa, a atividade econômica preponderante, sob pena de desclassificação.</t>
  </si>
  <si>
    <t>7. Uniforme</t>
  </si>
  <si>
    <t>8. Equipamentos de proteção individual (EPIs)</t>
  </si>
  <si>
    <t xml:space="preserve">A utilização da planilha de terceirização modelo do órgão pela empresa licitante serve como um guia para a elaboração da proposta e garante a transparência na formação de preços, pois detalha os componentes de custo para a execução dos serviços, o que permite que a empresa licitante apresente uma proposta com base em valores reais e que seja facilmente comparável com outras propostas. 
A planilha modelo garante que todas as propostas sejam comparadas sob os mesmos critérios, facilitando a análise da comissão de licitação. 
Contudo, vale ressaltar que os valores a serem apresentados ficam TOTALMENTE A CARGO DESSA EMPRESA, como forma de se evitar qualquer espécie de ingerência na composição de seus preços, ficando, a empresa licitante, responsável pelos valores informados.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</si>
</sst>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&quot;R$&quot;\ #,##0.00;[Red]&quot;R$&quot;\ #,##0.00"/>
    <numFmt numFmtId="166" formatCode="_(&quot;R$ &quot;* #,##0.00_);_(&quot;R$ &quot;* \(#,##0.00\);_(&quot;R$ &quot;* \-??_);_(@_)"/>
    <numFmt numFmtId="167" formatCode="[$-F800]dddd\,\ mmmm\ dd\,\ yyyy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2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18"/>
      <name val="Tahoma"/>
      <family val="2"/>
    </font>
    <font>
      <sz val="10"/>
      <color indexed="18"/>
      <name val="Tahoma"/>
      <family val="2"/>
    </font>
    <font>
      <sz val="9"/>
      <name val="Verdana"/>
      <family val="2"/>
    </font>
    <font>
      <b/>
      <sz val="12"/>
      <name val="Tahoma"/>
      <family val="2"/>
    </font>
    <font>
      <sz val="11"/>
      <color rgb="FF0000FF"/>
      <name val="Verdana"/>
      <family val="2"/>
    </font>
    <font>
      <sz val="11"/>
      <color rgb="FF006100"/>
      <name val="Calibri"/>
      <family val="2"/>
      <scheme val="minor"/>
    </font>
    <font>
      <b/>
      <i/>
      <sz val="10"/>
      <name val="Tahoma"/>
      <family val="2"/>
    </font>
    <font>
      <sz val="10"/>
      <name val="Arial"/>
      <family val="2"/>
    </font>
    <font>
      <b/>
      <sz val="10"/>
      <color rgb="FF000080"/>
      <name val="Tahoma"/>
      <family val="2"/>
    </font>
    <font>
      <sz val="10"/>
      <color rgb="FF000080"/>
      <name val="Tahoma"/>
      <family val="2"/>
    </font>
    <font>
      <b/>
      <sz val="10"/>
      <color rgb="FF0000FF"/>
      <name val="Tahom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1"/>
      <name val="Calibri"/>
      <family val="2"/>
      <scheme val="minor"/>
    </font>
    <font>
      <sz val="1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9" borderId="0" applyNumberFormat="0" applyBorder="0" applyAlignment="0" applyProtection="0"/>
  </cellStyleXfs>
  <cellXfs count="241">
    <xf numFmtId="0" fontId="0" fillId="0" borderId="0" xfId="0"/>
    <xf numFmtId="2" fontId="5" fillId="0" borderId="1" xfId="2" applyNumberFormat="1" applyFont="1" applyFill="1" applyBorder="1" applyAlignment="1" applyProtection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</xf>
    <xf numFmtId="2" fontId="7" fillId="0" borderId="1" xfId="2" applyNumberFormat="1" applyFont="1" applyFill="1" applyBorder="1" applyAlignment="1" applyProtection="1">
      <alignment horizontal="center" vertical="center"/>
    </xf>
    <xf numFmtId="2" fontId="5" fillId="0" borderId="1" xfId="1" applyNumberFormat="1" applyFont="1" applyFill="1" applyBorder="1" applyAlignment="1" applyProtection="1">
      <alignment horizontal="center" vertical="center"/>
    </xf>
    <xf numFmtId="2" fontId="8" fillId="0" borderId="1" xfId="2" applyNumberFormat="1" applyFont="1" applyFill="1" applyBorder="1" applyAlignment="1" applyProtection="1">
      <alignment horizontal="center" vertical="center"/>
    </xf>
    <xf numFmtId="0" fontId="0" fillId="2" borderId="0" xfId="0" applyFill="1"/>
    <xf numFmtId="4" fontId="8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/>
    </xf>
    <xf numFmtId="10" fontId="4" fillId="7" borderId="1" xfId="1" applyNumberFormat="1" applyFont="1" applyFill="1" applyBorder="1" applyAlignment="1" applyProtection="1">
      <alignment horizontal="center" vertical="center"/>
      <protection locked="0"/>
    </xf>
    <xf numFmtId="10" fontId="4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10" fontId="8" fillId="0" borderId="6" xfId="1" applyNumberFormat="1" applyFont="1" applyBorder="1" applyAlignment="1" applyProtection="1">
      <alignment horizontal="center" vertical="top"/>
    </xf>
    <xf numFmtId="10" fontId="3" fillId="0" borderId="1" xfId="1" applyNumberFormat="1" applyFont="1" applyBorder="1" applyAlignment="1" applyProtection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3" fontId="4" fillId="0" borderId="1" xfId="3" applyFont="1" applyFill="1" applyBorder="1" applyAlignment="1" applyProtection="1">
      <alignment vertical="center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2" applyNumberFormat="1" applyFont="1" applyFill="1" applyBorder="1" applyAlignment="1" applyProtection="1">
      <alignment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10" fontId="7" fillId="0" borderId="1" xfId="1" applyNumberFormat="1" applyFont="1" applyBorder="1" applyAlignment="1" applyProtection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vertical="center"/>
    </xf>
    <xf numFmtId="0" fontId="4" fillId="7" borderId="1" xfId="0" applyFont="1" applyFill="1" applyBorder="1" applyAlignment="1" applyProtection="1">
      <alignment horizontal="left" vertical="center" wrapText="1"/>
      <protection locked="0"/>
    </xf>
    <xf numFmtId="10" fontId="9" fillId="7" borderId="1" xfId="1" applyNumberFormat="1" applyFont="1" applyFill="1" applyBorder="1" applyAlignment="1" applyProtection="1">
      <alignment horizontal="center" vertical="center"/>
      <protection locked="0"/>
    </xf>
    <xf numFmtId="2" fontId="0" fillId="7" borderId="1" xfId="0" applyNumberFormat="1" applyFill="1" applyBorder="1" applyAlignment="1" applyProtection="1">
      <alignment horizontal="center" vertical="center"/>
      <protection locked="0"/>
    </xf>
    <xf numFmtId="2" fontId="4" fillId="7" borderId="1" xfId="0" applyNumberFormat="1" applyFont="1" applyFill="1" applyBorder="1" applyAlignment="1" applyProtection="1">
      <alignment horizontal="left" vertical="center" wrapText="1"/>
      <protection locked="0"/>
    </xf>
    <xf numFmtId="10" fontId="7" fillId="7" borderId="1" xfId="1" applyNumberFormat="1" applyFont="1" applyFill="1" applyBorder="1" applyAlignment="1" applyProtection="1">
      <alignment horizontal="center" vertical="center"/>
      <protection locked="0"/>
    </xf>
    <xf numFmtId="2" fontId="3" fillId="0" borderId="1" xfId="2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" fontId="0" fillId="2" borderId="0" xfId="0" applyNumberFormat="1" applyFill="1" applyAlignment="1">
      <alignment vertical="center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2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8" borderId="0" xfId="0" applyFill="1"/>
    <xf numFmtId="0" fontId="1" fillId="8" borderId="4" xfId="0" applyFont="1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2" fillId="9" borderId="1" xfId="4" applyBorder="1" applyAlignment="1">
      <alignment horizontal="left" vertical="center" wrapText="1"/>
    </xf>
    <xf numFmtId="165" fontId="4" fillId="7" borderId="1" xfId="2" applyNumberFormat="1" applyFont="1" applyFill="1" applyBorder="1" applyAlignment="1" applyProtection="1">
      <alignment horizontal="right" vertical="center" wrapText="1"/>
      <protection locked="0"/>
    </xf>
    <xf numFmtId="164" fontId="4" fillId="0" borderId="1" xfId="2" applyNumberFormat="1" applyFont="1" applyFill="1" applyBorder="1" applyAlignment="1" applyProtection="1">
      <alignment vertical="center" wrapText="1"/>
    </xf>
    <xf numFmtId="165" fontId="5" fillId="0" borderId="1" xfId="2" applyNumberFormat="1" applyFont="1" applyFill="1" applyBorder="1" applyAlignment="1" applyProtection="1">
      <alignment horizontal="right" vertical="center" wrapText="1"/>
      <protection locked="0"/>
    </xf>
    <xf numFmtId="164" fontId="5" fillId="0" borderId="1" xfId="2" applyNumberFormat="1" applyFont="1" applyFill="1" applyBorder="1" applyAlignment="1" applyProtection="1">
      <alignment vertical="center" wrapText="1"/>
    </xf>
    <xf numFmtId="164" fontId="4" fillId="2" borderId="1" xfId="2" applyNumberFormat="1" applyFont="1" applyFill="1" applyBorder="1" applyAlignment="1" applyProtection="1">
      <alignment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165" fontId="4" fillId="6" borderId="1" xfId="2" applyNumberFormat="1" applyFont="1" applyFill="1" applyBorder="1" applyAlignment="1" applyProtection="1">
      <alignment horizontal="right" vertical="center" wrapText="1"/>
      <protection locked="0"/>
    </xf>
    <xf numFmtId="164" fontId="5" fillId="6" borderId="1" xfId="2" applyNumberFormat="1" applyFont="1" applyFill="1" applyBorder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0" xfId="2" applyNumberFormat="1" applyFont="1" applyFill="1" applyBorder="1" applyAlignment="1" applyProtection="1">
      <alignment horizontal="right" vertical="center" wrapText="1"/>
      <protection locked="0"/>
    </xf>
    <xf numFmtId="164" fontId="4" fillId="2" borderId="0" xfId="2" applyNumberFormat="1" applyFont="1" applyFill="1" applyBorder="1" applyAlignment="1" applyProtection="1">
      <alignment vertical="center" wrapText="1"/>
    </xf>
    <xf numFmtId="164" fontId="4" fillId="2" borderId="0" xfId="2" applyNumberFormat="1" applyFont="1" applyFill="1" applyBorder="1" applyAlignment="1" applyProtection="1"/>
    <xf numFmtId="164" fontId="5" fillId="2" borderId="0" xfId="2" applyNumberFormat="1" applyFont="1" applyFill="1" applyBorder="1" applyAlignment="1" applyProtection="1"/>
    <xf numFmtId="0" fontId="1" fillId="2" borderId="0" xfId="0" applyFont="1" applyFill="1"/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11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2" fontId="4" fillId="0" borderId="6" xfId="2" applyNumberFormat="1" applyFont="1" applyFill="1" applyBorder="1" applyAlignment="1" applyProtection="1">
      <alignment horizontal="center"/>
    </xf>
    <xf numFmtId="2" fontId="5" fillId="0" borderId="1" xfId="0" applyNumberFormat="1" applyFont="1" applyBorder="1" applyAlignment="1">
      <alignment vertical="top" wrapText="1"/>
    </xf>
    <xf numFmtId="10" fontId="4" fillId="12" borderId="1" xfId="1" applyNumberFormat="1" applyFont="1" applyFill="1" applyBorder="1" applyAlignment="1" applyProtection="1">
      <alignment horizontal="center" vertical="center"/>
      <protection locked="0"/>
    </xf>
    <xf numFmtId="0" fontId="5" fillId="11" borderId="4" xfId="0" applyFont="1" applyFill="1" applyBorder="1" applyAlignment="1">
      <alignment vertical="center" wrapText="1"/>
    </xf>
    <xf numFmtId="2" fontId="5" fillId="11" borderId="3" xfId="0" applyNumberFormat="1" applyFont="1" applyFill="1" applyBorder="1" applyAlignment="1">
      <alignment vertical="center" wrapText="1"/>
    </xf>
    <xf numFmtId="0" fontId="4" fillId="13" borderId="1" xfId="0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 applyProtection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/>
    </xf>
    <xf numFmtId="2" fontId="4" fillId="13" borderId="1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0" fontId="5" fillId="0" borderId="1" xfId="1" applyNumberFormat="1" applyFont="1" applyBorder="1" applyAlignment="1" applyProtection="1">
      <alignment horizontal="left" vertical="top" wrapText="1"/>
    </xf>
    <xf numFmtId="10" fontId="5" fillId="14" borderId="1" xfId="1" applyNumberFormat="1" applyFont="1" applyFill="1" applyBorder="1" applyAlignment="1" applyProtection="1">
      <alignment horizontal="center" vertical="center"/>
      <protection locked="0"/>
    </xf>
    <xf numFmtId="2" fontId="6" fillId="0" borderId="1" xfId="1" applyNumberFormat="1" applyFont="1" applyFill="1" applyBorder="1" applyAlignment="1" applyProtection="1">
      <alignment horizontal="center" vertical="top"/>
    </xf>
    <xf numFmtId="4" fontId="5" fillId="0" borderId="1" xfId="0" applyNumberFormat="1" applyFont="1" applyBorder="1" applyAlignment="1">
      <alignment vertical="top" wrapText="1"/>
    </xf>
    <xf numFmtId="4" fontId="3" fillId="8" borderId="1" xfId="2" applyNumberFormat="1" applyFont="1" applyFill="1" applyBorder="1" applyAlignment="1" applyProtection="1">
      <alignment horizontal="center" vertical="center"/>
    </xf>
    <xf numFmtId="44" fontId="0" fillId="2" borderId="0" xfId="2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/>
    <xf numFmtId="0" fontId="1" fillId="0" borderId="0" xfId="0" applyFont="1" applyAlignment="1">
      <alignment horizontal="left"/>
    </xf>
    <xf numFmtId="4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165" fontId="4" fillId="0" borderId="1" xfId="2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2" fontId="4" fillId="0" borderId="1" xfId="2" applyNumberFormat="1" applyFont="1" applyFill="1" applyBorder="1" applyAlignment="1" applyProtection="1">
      <alignment horizontal="center" vertical="center"/>
    </xf>
    <xf numFmtId="0" fontId="13" fillId="0" borderId="10" xfId="0" applyFont="1" applyBorder="1" applyAlignment="1">
      <alignment horizontal="right" vertical="top" wrapText="1"/>
    </xf>
    <xf numFmtId="0" fontId="5" fillId="0" borderId="0" xfId="0" applyFont="1"/>
    <xf numFmtId="166" fontId="5" fillId="0" borderId="11" xfId="0" applyNumberFormat="1" applyFont="1" applyBorder="1"/>
    <xf numFmtId="0" fontId="5" fillId="0" borderId="15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center" wrapText="1"/>
    </xf>
    <xf numFmtId="166" fontId="15" fillId="0" borderId="18" xfId="0" applyNumberFormat="1" applyFont="1" applyBorder="1"/>
    <xf numFmtId="2" fontId="5" fillId="0" borderId="19" xfId="0" applyNumberFormat="1" applyFont="1" applyBorder="1" applyAlignment="1">
      <alignment horizontal="center"/>
    </xf>
    <xf numFmtId="166" fontId="5" fillId="0" borderId="20" xfId="0" applyNumberFormat="1" applyFont="1" applyBorder="1" applyAlignment="1">
      <alignment horizontal="center"/>
    </xf>
    <xf numFmtId="0" fontId="4" fillId="0" borderId="21" xfId="0" applyFont="1" applyBorder="1" applyAlignment="1">
      <alignment horizontal="left" vertical="top" wrapText="1"/>
    </xf>
    <xf numFmtId="2" fontId="14" fillId="0" borderId="22" xfId="0" applyNumberFormat="1" applyFont="1" applyBorder="1" applyAlignment="1">
      <alignment horizontal="center" vertical="top"/>
    </xf>
    <xf numFmtId="166" fontId="16" fillId="0" borderId="23" xfId="0" applyNumberFormat="1" applyFont="1" applyBorder="1" applyAlignment="1">
      <alignment horizontal="center" vertical="top"/>
    </xf>
    <xf numFmtId="0" fontId="4" fillId="0" borderId="24" xfId="0" applyFont="1" applyBorder="1" applyAlignment="1">
      <alignment horizontal="left" vertical="top" wrapText="1"/>
    </xf>
    <xf numFmtId="166" fontId="16" fillId="0" borderId="25" xfId="0" applyNumberFormat="1" applyFont="1" applyBorder="1" applyAlignment="1">
      <alignment horizontal="center" vertical="top"/>
    </xf>
    <xf numFmtId="0" fontId="5" fillId="0" borderId="24" xfId="0" applyFont="1" applyBorder="1" applyAlignment="1">
      <alignment horizontal="left" vertical="top" wrapText="1"/>
    </xf>
    <xf numFmtId="2" fontId="6" fillId="0" borderId="22" xfId="0" applyNumberFormat="1" applyFont="1" applyBorder="1" applyAlignment="1">
      <alignment horizontal="center" vertical="top"/>
    </xf>
    <xf numFmtId="166" fontId="15" fillId="0" borderId="25" xfId="0" applyNumberFormat="1" applyFont="1" applyBorder="1" applyAlignment="1">
      <alignment horizontal="center" vertical="top"/>
    </xf>
    <xf numFmtId="166" fontId="4" fillId="0" borderId="25" xfId="0" applyNumberFormat="1" applyFont="1" applyBorder="1" applyAlignment="1">
      <alignment horizontal="center"/>
    </xf>
    <xf numFmtId="166" fontId="16" fillId="0" borderId="25" xfId="0" applyNumberFormat="1" applyFont="1" applyBorder="1" applyAlignment="1">
      <alignment horizontal="center"/>
    </xf>
    <xf numFmtId="2" fontId="15" fillId="0" borderId="26" xfId="0" applyNumberFormat="1" applyFont="1" applyBorder="1" applyAlignment="1">
      <alignment horizontal="center"/>
    </xf>
    <xf numFmtId="166" fontId="15" fillId="0" borderId="25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 vertical="top" wrapText="1"/>
    </xf>
    <xf numFmtId="2" fontId="16" fillId="0" borderId="0" xfId="0" applyNumberFormat="1" applyFont="1" applyAlignment="1">
      <alignment horizontal="center"/>
    </xf>
    <xf numFmtId="166" fontId="16" fillId="0" borderId="1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66" fontId="5" fillId="0" borderId="27" xfId="0" applyNumberFormat="1" applyFont="1" applyBorder="1" applyAlignment="1">
      <alignment horizontal="center"/>
    </xf>
    <xf numFmtId="166" fontId="17" fillId="0" borderId="30" xfId="0" applyNumberFormat="1" applyFont="1" applyBorder="1" applyAlignment="1">
      <alignment horizontal="center"/>
    </xf>
    <xf numFmtId="166" fontId="14" fillId="0" borderId="0" xfId="0" applyNumberFormat="1" applyFont="1"/>
    <xf numFmtId="0" fontId="0" fillId="0" borderId="0" xfId="0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4" fontId="0" fillId="0" borderId="1" xfId="0" applyNumberFormat="1" applyBorder="1"/>
    <xf numFmtId="0" fontId="0" fillId="0" borderId="1" xfId="0" applyBorder="1" applyAlignment="1">
      <alignment horizontal="center" vertical="top"/>
    </xf>
    <xf numFmtId="0" fontId="0" fillId="0" borderId="1" xfId="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4" fontId="0" fillId="0" borderId="0" xfId="2" applyFont="1" applyBorder="1" applyAlignment="1">
      <alignment horizontal="right"/>
    </xf>
    <xf numFmtId="0" fontId="0" fillId="0" borderId="1" xfId="0" applyBorder="1" applyAlignment="1">
      <alignment horizontal="left" vertical="center"/>
    </xf>
    <xf numFmtId="44" fontId="0" fillId="0" borderId="1" xfId="2" applyFont="1" applyBorder="1" applyAlignment="1">
      <alignment horizontal="right"/>
    </xf>
    <xf numFmtId="0" fontId="1" fillId="5" borderId="1" xfId="0" applyFont="1" applyFill="1" applyBorder="1" applyAlignment="1">
      <alignment horizontal="left"/>
    </xf>
    <xf numFmtId="0" fontId="1" fillId="5" borderId="1" xfId="0" applyFont="1" applyFill="1" applyBorder="1"/>
    <xf numFmtId="44" fontId="1" fillId="5" borderId="1" xfId="0" applyNumberFormat="1" applyFont="1" applyFill="1" applyBorder="1"/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0" fontId="0" fillId="6" borderId="1" xfId="0" applyFill="1" applyBorder="1"/>
    <xf numFmtId="44" fontId="0" fillId="10" borderId="1" xfId="0" applyNumberFormat="1" applyFill="1" applyBorder="1"/>
    <xf numFmtId="44" fontId="1" fillId="10" borderId="1" xfId="0" applyNumberFormat="1" applyFont="1" applyFill="1" applyBorder="1"/>
    <xf numFmtId="0" fontId="1" fillId="6" borderId="1" xfId="0" applyFont="1" applyFill="1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center" wrapText="1"/>
    </xf>
    <xf numFmtId="44" fontId="0" fillId="0" borderId="1" xfId="2" applyFont="1" applyFill="1" applyBorder="1" applyAlignment="1">
      <alignment vertical="center"/>
    </xf>
    <xf numFmtId="44" fontId="1" fillId="8" borderId="1" xfId="0" applyNumberFormat="1" applyFont="1" applyFill="1" applyBorder="1"/>
    <xf numFmtId="44" fontId="0" fillId="2" borderId="0" xfId="0" applyNumberFormat="1" applyFill="1"/>
    <xf numFmtId="0" fontId="14" fillId="0" borderId="0" xfId="0" applyFont="1"/>
    <xf numFmtId="164" fontId="14" fillId="0" borderId="0" xfId="0" applyNumberFormat="1" applyFont="1"/>
    <xf numFmtId="0" fontId="14" fillId="0" borderId="0" xfId="0" applyFont="1" applyAlignment="1">
      <alignment horizontal="center" vertical="center"/>
    </xf>
    <xf numFmtId="167" fontId="14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44" fontId="0" fillId="0" borderId="0" xfId="2" applyFont="1"/>
    <xf numFmtId="44" fontId="0" fillId="2" borderId="0" xfId="2" applyFont="1" applyFill="1" applyAlignment="1">
      <alignment vertical="center"/>
    </xf>
    <xf numFmtId="44" fontId="1" fillId="0" borderId="1" xfId="0" applyNumberFormat="1" applyFont="1" applyBorder="1"/>
    <xf numFmtId="0" fontId="4" fillId="16" borderId="1" xfId="0" applyFont="1" applyFill="1" applyBorder="1" applyAlignment="1">
      <alignment horizontal="left" vertical="center" wrapText="1"/>
    </xf>
    <xf numFmtId="164" fontId="0" fillId="2" borderId="0" xfId="0" applyNumberFormat="1" applyFill="1"/>
    <xf numFmtId="0" fontId="11" fillId="0" borderId="0" xfId="0" applyFont="1" applyAlignment="1">
      <alignment horizontal="justify" wrapText="1"/>
    </xf>
    <xf numFmtId="0" fontId="0" fillId="0" borderId="1" xfId="0" applyBorder="1" applyAlignment="1">
      <alignment horizontal="center" vertical="center"/>
    </xf>
    <xf numFmtId="0" fontId="1" fillId="8" borderId="2" xfId="0" applyFont="1" applyFill="1" applyBorder="1" applyAlignment="1">
      <alignment horizontal="left"/>
    </xf>
    <xf numFmtId="0" fontId="1" fillId="8" borderId="4" xfId="0" applyFont="1" applyFill="1" applyBorder="1" applyAlignment="1">
      <alignment horizontal="left"/>
    </xf>
    <xf numFmtId="0" fontId="1" fillId="1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4" fillId="2" borderId="2" xfId="2" applyNumberFormat="1" applyFont="1" applyFill="1" applyBorder="1" applyAlignment="1" applyProtection="1">
      <alignment horizontal="center" vertical="center"/>
    </xf>
    <xf numFmtId="2" fontId="4" fillId="2" borderId="3" xfId="2" applyNumberFormat="1" applyFont="1" applyFill="1" applyBorder="1" applyAlignment="1" applyProtection="1">
      <alignment horizontal="center" vertical="center"/>
    </xf>
    <xf numFmtId="2" fontId="4" fillId="7" borderId="2" xfId="2" applyNumberFormat="1" applyFont="1" applyFill="1" applyBorder="1" applyAlignment="1" applyProtection="1">
      <alignment horizontal="center" vertical="center"/>
      <protection locked="0"/>
    </xf>
    <xf numFmtId="2" fontId="4" fillId="7" borderId="3" xfId="2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4" fillId="0" borderId="2" xfId="2" applyNumberFormat="1" applyFont="1" applyFill="1" applyBorder="1" applyAlignment="1" applyProtection="1">
      <alignment horizontal="center" vertical="center"/>
    </xf>
    <xf numFmtId="2" fontId="4" fillId="0" borderId="3" xfId="2" applyNumberFormat="1" applyFont="1" applyFill="1" applyBorder="1" applyAlignment="1" applyProtection="1">
      <alignment horizontal="center" vertical="center"/>
    </xf>
    <xf numFmtId="164" fontId="10" fillId="7" borderId="2" xfId="0" applyNumberFormat="1" applyFont="1" applyFill="1" applyBorder="1" applyAlignment="1" applyProtection="1">
      <alignment horizontal="center" vertical="center"/>
      <protection locked="0"/>
    </xf>
    <xf numFmtId="164" fontId="10" fillId="7" borderId="3" xfId="0" applyNumberFormat="1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 wrapText="1"/>
    </xf>
    <xf numFmtId="2" fontId="5" fillId="10" borderId="2" xfId="0" applyNumberFormat="1" applyFont="1" applyFill="1" applyBorder="1" applyAlignment="1">
      <alignment horizontal="center" vertical="center" wrapText="1"/>
    </xf>
    <xf numFmtId="2" fontId="5" fillId="10" borderId="3" xfId="0" applyNumberFormat="1" applyFont="1" applyFill="1" applyBorder="1" applyAlignment="1">
      <alignment horizontal="center" vertical="center" wrapText="1"/>
    </xf>
    <xf numFmtId="2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2" fontId="5" fillId="7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2" xfId="2" applyNumberFormat="1" applyFont="1" applyFill="1" applyBorder="1" applyAlignment="1" applyProtection="1">
      <alignment horizontal="center" vertical="center"/>
    </xf>
    <xf numFmtId="2" fontId="3" fillId="0" borderId="3" xfId="2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 applyProtection="1">
      <alignment horizontal="center" vertical="center"/>
    </xf>
    <xf numFmtId="0" fontId="5" fillId="11" borderId="4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4" fontId="4" fillId="2" borderId="1" xfId="2" applyNumberFormat="1" applyFont="1" applyFill="1" applyBorder="1" applyAlignment="1" applyProtection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44" fontId="3" fillId="0" borderId="1" xfId="2" applyFont="1" applyFill="1" applyBorder="1" applyAlignment="1" applyProtection="1">
      <alignment horizontal="center" vertical="center"/>
    </xf>
    <xf numFmtId="0" fontId="5" fillId="0" borderId="12" xfId="0" applyFont="1" applyBorder="1" applyAlignment="1">
      <alignment horizontal="center" vertical="top" wrapText="1"/>
    </xf>
    <xf numFmtId="0" fontId="14" fillId="0" borderId="13" xfId="0" applyFont="1" applyBorder="1"/>
    <xf numFmtId="0" fontId="14" fillId="0" borderId="14" xfId="0" applyFont="1" applyBorder="1"/>
    <xf numFmtId="0" fontId="5" fillId="0" borderId="28" xfId="0" applyFont="1" applyBorder="1" applyAlignment="1">
      <alignment horizontal="center" vertical="top" wrapText="1"/>
    </xf>
    <xf numFmtId="0" fontId="14" fillId="0" borderId="29" xfId="0" applyFont="1" applyBorder="1"/>
    <xf numFmtId="0" fontId="5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5" fillId="0" borderId="10" xfId="0" applyFont="1" applyBorder="1" applyAlignment="1">
      <alignment horizontal="center" vertical="top" wrapText="1"/>
    </xf>
    <xf numFmtId="0" fontId="0" fillId="0" borderId="0" xfId="0"/>
    <xf numFmtId="0" fontId="0" fillId="0" borderId="11" xfId="0" applyBorder="1"/>
    <xf numFmtId="0" fontId="5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5">
    <cellStyle name="Bom" xfId="4" builtinId="26"/>
    <cellStyle name="Moeda" xfId="2" builtinId="4"/>
    <cellStyle name="Normal" xfId="0" builtinId="0"/>
    <cellStyle name="Porcentagem" xfId="1" builtinId="5"/>
    <cellStyle name="Vírgula" xfId="3" builtinId="3"/>
  </cellStyles>
  <dxfs count="8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u&#225;rio\Downloads\%23%20Controle%20Set_2021_047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9172860213\Downloads\Planilhas_orcamentarias___almoxarife__1_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Procuração"/>
      <sheetName val="Controle"/>
      <sheetName val="Empresas"/>
      <sheetName val="Washington"/>
      <sheetName val="Formulário"/>
      <sheetName val="Estatística"/>
      <sheetName val="VII. Rescisão"/>
      <sheetName val="IV. Férias"/>
      <sheetName val="I. Resgate 13º"/>
      <sheetName val="Controle Antigo"/>
      <sheetName val="VII. Rescisão Empresa"/>
      <sheetName val="IV. Férias Empre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t - BH"/>
      <sheetName val="Fatura - CONTAGEM"/>
      <sheetName val="RESUMO 1"/>
      <sheetName val="Fat - CONTAGEM"/>
      <sheetName val="RESUMO"/>
      <sheetName val="1. Almoxarife - BH - seg a sex"/>
      <sheetName val="2.Almoxarife-Contagem-seg-sex "/>
      <sheetName val="3. Auxiliar-Contagem-seg-sex"/>
      <sheetName val="4. Diárias "/>
      <sheetName val="5. Uniformes"/>
    </sheetNames>
    <sheetDataSet>
      <sheetData sheetId="0"/>
      <sheetData sheetId="1"/>
      <sheetData sheetId="2"/>
      <sheetData sheetId="3"/>
      <sheetData sheetId="4"/>
      <sheetData sheetId="5"/>
      <sheetData sheetId="6">
        <row r="57">
          <cell r="B57">
            <v>3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workbookViewId="0">
      <selection activeCell="A4" sqref="A4"/>
    </sheetView>
  </sheetViews>
  <sheetFormatPr defaultColWidth="4.7109375" defaultRowHeight="15" x14ac:dyDescent="0.25"/>
  <cols>
    <col min="1" max="1" width="111" style="6" customWidth="1"/>
    <col min="2" max="2" width="19.7109375" style="6" bestFit="1" customWidth="1"/>
    <col min="3" max="3" width="26.42578125" style="6" bestFit="1" customWidth="1"/>
    <col min="4" max="4" width="13.42578125" style="6" bestFit="1" customWidth="1"/>
    <col min="5" max="5" width="17.140625" style="6" bestFit="1" customWidth="1"/>
    <col min="6" max="6" width="17.85546875" style="6" bestFit="1" customWidth="1"/>
    <col min="7" max="7" width="20.5703125" style="6" bestFit="1" customWidth="1"/>
    <col min="8" max="8" width="21.7109375" style="6" bestFit="1" customWidth="1"/>
    <col min="9" max="16384" width="4.7109375" style="6"/>
  </cols>
  <sheetData>
    <row r="1" spans="1:1" x14ac:dyDescent="0.25">
      <c r="A1" s="45" t="s">
        <v>54</v>
      </c>
    </row>
    <row r="2" spans="1:1" x14ac:dyDescent="0.25">
      <c r="A2" s="45"/>
    </row>
    <row r="3" spans="1:1" ht="171.75" x14ac:dyDescent="0.25">
      <c r="A3" s="167" t="s">
        <v>171</v>
      </c>
    </row>
    <row r="4" spans="1:1" ht="42.75" x14ac:dyDescent="0.25">
      <c r="A4" s="45" t="s">
        <v>168</v>
      </c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1"/>
  <sheetViews>
    <sheetView zoomScaleNormal="100" workbookViewId="0">
      <selection activeCell="K18" sqref="K18"/>
    </sheetView>
  </sheetViews>
  <sheetFormatPr defaultRowHeight="15" x14ac:dyDescent="0.25"/>
  <cols>
    <col min="1" max="1" width="11.42578125" customWidth="1"/>
    <col min="2" max="2" width="26.85546875" bestFit="1" customWidth="1"/>
    <col min="3" max="3" width="33.5703125" bestFit="1" customWidth="1"/>
    <col min="4" max="4" width="20.28515625" bestFit="1" customWidth="1"/>
    <col min="5" max="5" width="21.5703125" bestFit="1" customWidth="1"/>
    <col min="6" max="6" width="21.85546875" bestFit="1" customWidth="1"/>
    <col min="7" max="7" width="33.85546875" bestFit="1" customWidth="1"/>
    <col min="8" max="8" width="22.42578125" bestFit="1" customWidth="1"/>
    <col min="9" max="9" width="22.140625" bestFit="1" customWidth="1"/>
    <col min="10" max="11" width="14.28515625" bestFit="1" customWidth="1"/>
  </cols>
  <sheetData>
    <row r="1" spans="1:11" x14ac:dyDescent="0.25">
      <c r="C1" s="51" t="s">
        <v>162</v>
      </c>
    </row>
    <row r="2" spans="1:11" x14ac:dyDescent="0.25">
      <c r="A2" s="151" t="s">
        <v>61</v>
      </c>
      <c r="B2" s="148"/>
      <c r="C2" s="148"/>
      <c r="D2" s="148"/>
      <c r="E2" s="148"/>
      <c r="F2" s="148"/>
      <c r="G2" s="148"/>
      <c r="H2" s="148"/>
    </row>
    <row r="3" spans="1:11" x14ac:dyDescent="0.25">
      <c r="A3" s="49" t="s">
        <v>139</v>
      </c>
      <c r="B3" s="172" t="s">
        <v>57</v>
      </c>
      <c r="C3" s="172"/>
      <c r="D3" s="50" t="s">
        <v>58</v>
      </c>
      <c r="E3" s="50" t="s">
        <v>59</v>
      </c>
      <c r="F3" s="50" t="s">
        <v>75</v>
      </c>
      <c r="G3" s="50" t="s">
        <v>152</v>
      </c>
      <c r="H3" s="50" t="s">
        <v>153</v>
      </c>
    </row>
    <row r="4" spans="1:11" x14ac:dyDescent="0.25">
      <c r="A4" s="146">
        <v>1</v>
      </c>
      <c r="B4" s="141" t="s">
        <v>101</v>
      </c>
      <c r="C4" s="146" t="s">
        <v>148</v>
      </c>
      <c r="D4" s="50">
        <v>1</v>
      </c>
      <c r="E4" s="142">
        <f>'Estoquista (Almoxarife)-BH'!C67</f>
        <v>4320.33</v>
      </c>
      <c r="F4" s="142">
        <f>E4*D4</f>
        <v>4320.33</v>
      </c>
      <c r="G4" s="136">
        <f>F4*12</f>
        <v>51843.96</v>
      </c>
      <c r="H4" s="136">
        <f>F4*60</f>
        <v>259219.8</v>
      </c>
      <c r="I4" s="99"/>
    </row>
    <row r="5" spans="1:11" x14ac:dyDescent="0.25">
      <c r="A5" s="146">
        <v>3</v>
      </c>
      <c r="B5" s="141" t="s">
        <v>102</v>
      </c>
      <c r="C5" s="146" t="s">
        <v>149</v>
      </c>
      <c r="D5" s="50">
        <v>8</v>
      </c>
      <c r="E5" s="142">
        <f>'Estoquista (Almoxarife)Contagem'!C67</f>
        <v>4259.46</v>
      </c>
      <c r="F5" s="142">
        <f>E5*D5</f>
        <v>34075.68</v>
      </c>
      <c r="G5" s="136">
        <f>F5*12</f>
        <v>408908.16000000003</v>
      </c>
      <c r="H5" s="136">
        <f t="shared" ref="H5:H6" si="0">F5*60</f>
        <v>2044540.8</v>
      </c>
    </row>
    <row r="6" spans="1:11" x14ac:dyDescent="0.25">
      <c r="A6" s="146">
        <v>5</v>
      </c>
      <c r="B6" s="141" t="s">
        <v>102</v>
      </c>
      <c r="C6" s="146" t="s">
        <v>150</v>
      </c>
      <c r="D6" s="50">
        <v>13</v>
      </c>
      <c r="E6" s="142">
        <f>'Auxiliares Mov. Carga-Contagem'!C67</f>
        <v>3675.46</v>
      </c>
      <c r="F6" s="142">
        <f>E6*D6</f>
        <v>47780.98</v>
      </c>
      <c r="G6" s="136">
        <f>F6*12</f>
        <v>573371.76</v>
      </c>
      <c r="H6" s="136">
        <f t="shared" si="0"/>
        <v>2866858.8000000003</v>
      </c>
    </row>
    <row r="7" spans="1:11" x14ac:dyDescent="0.25">
      <c r="A7" s="173" t="s">
        <v>108</v>
      </c>
      <c r="B7" s="173"/>
      <c r="C7" s="173"/>
      <c r="D7" s="134"/>
      <c r="E7" s="134"/>
      <c r="F7" s="136">
        <f>SUM(F4:F6)</f>
        <v>86176.99</v>
      </c>
      <c r="G7" s="136">
        <f>G4</f>
        <v>51843.96</v>
      </c>
      <c r="H7" s="150">
        <f>SUM(H4:H6)</f>
        <v>5170619.4000000004</v>
      </c>
    </row>
    <row r="8" spans="1:11" x14ac:dyDescent="0.25">
      <c r="A8" s="100"/>
      <c r="B8" s="100"/>
      <c r="C8" s="100"/>
      <c r="D8" s="53"/>
      <c r="E8" s="53"/>
      <c r="F8" s="53"/>
      <c r="G8" s="101"/>
    </row>
    <row r="9" spans="1:11" x14ac:dyDescent="0.25">
      <c r="A9" s="143" t="s">
        <v>151</v>
      </c>
      <c r="B9" s="143"/>
      <c r="C9" s="143"/>
      <c r="D9" s="144"/>
      <c r="E9" s="144"/>
      <c r="F9" s="144"/>
      <c r="G9" s="145"/>
      <c r="H9" s="148"/>
    </row>
    <row r="10" spans="1:11" x14ac:dyDescent="0.25">
      <c r="A10" s="49" t="s">
        <v>138</v>
      </c>
      <c r="B10" s="172" t="s">
        <v>57</v>
      </c>
      <c r="C10" s="172"/>
      <c r="D10" s="50" t="s">
        <v>58</v>
      </c>
      <c r="E10" s="50" t="s">
        <v>59</v>
      </c>
      <c r="F10" s="50" t="s">
        <v>75</v>
      </c>
      <c r="G10" s="50" t="s">
        <v>154</v>
      </c>
      <c r="H10" s="50" t="s">
        <v>156</v>
      </c>
      <c r="I10" s="139"/>
      <c r="J10" s="139"/>
      <c r="K10" s="139"/>
    </row>
    <row r="11" spans="1:11" x14ac:dyDescent="0.25">
      <c r="A11" s="146">
        <v>5</v>
      </c>
      <c r="B11" s="141" t="s">
        <v>102</v>
      </c>
      <c r="C11" s="146" t="s">
        <v>155</v>
      </c>
      <c r="D11" s="50">
        <v>13</v>
      </c>
      <c r="E11" s="142">
        <f>'Auxiliares Mov. Carga-Contagem'!C67</f>
        <v>3675.46</v>
      </c>
      <c r="F11" s="142">
        <f>E11*D11</f>
        <v>47780.98</v>
      </c>
      <c r="G11" s="136">
        <f>F11*4</f>
        <v>191123.92</v>
      </c>
      <c r="H11" s="150">
        <f>G11*2</f>
        <v>382247.84</v>
      </c>
      <c r="I11" s="99"/>
      <c r="J11" s="101"/>
      <c r="K11" s="99"/>
    </row>
    <row r="12" spans="1:11" x14ac:dyDescent="0.25">
      <c r="A12" s="98"/>
      <c r="B12" s="133"/>
      <c r="C12" s="98"/>
      <c r="D12" s="139"/>
      <c r="E12" s="140"/>
      <c r="F12" s="140"/>
      <c r="G12" s="99"/>
      <c r="H12" s="99"/>
      <c r="I12" s="99"/>
      <c r="J12" s="101"/>
      <c r="K12" s="99"/>
    </row>
    <row r="13" spans="1:11" x14ac:dyDescent="0.25">
      <c r="A13" s="151" t="s">
        <v>136</v>
      </c>
      <c r="B13" s="148"/>
      <c r="C13" s="148"/>
      <c r="D13" s="148"/>
      <c r="E13" s="148"/>
      <c r="F13" s="148"/>
      <c r="G13" s="148"/>
      <c r="H13" s="148"/>
      <c r="I13" s="99"/>
    </row>
    <row r="14" spans="1:11" x14ac:dyDescent="0.25">
      <c r="A14" s="49" t="s">
        <v>138</v>
      </c>
      <c r="B14" s="172" t="s">
        <v>57</v>
      </c>
      <c r="C14" s="172"/>
      <c r="D14" s="50" t="s">
        <v>58</v>
      </c>
      <c r="E14" s="50"/>
      <c r="F14" s="50"/>
      <c r="G14" s="50" t="s">
        <v>76</v>
      </c>
      <c r="H14" s="50" t="s">
        <v>156</v>
      </c>
    </row>
    <row r="15" spans="1:11" x14ac:dyDescent="0.25">
      <c r="A15" s="146">
        <v>2</v>
      </c>
      <c r="B15" s="141" t="s">
        <v>106</v>
      </c>
      <c r="C15" s="146" t="s">
        <v>149</v>
      </c>
      <c r="D15" s="50">
        <v>1</v>
      </c>
      <c r="E15" s="142"/>
      <c r="F15" s="142"/>
      <c r="G15" s="136">
        <f>'Estoquista (Almoxarife)-BH'!H60</f>
        <v>6902.25</v>
      </c>
      <c r="H15" s="136">
        <f>G15*2</f>
        <v>13804.5</v>
      </c>
      <c r="I15" s="99"/>
    </row>
    <row r="16" spans="1:11" x14ac:dyDescent="0.25">
      <c r="A16" s="146">
        <v>4</v>
      </c>
      <c r="B16" s="141" t="s">
        <v>107</v>
      </c>
      <c r="C16" s="146" t="s">
        <v>149</v>
      </c>
      <c r="D16" s="50">
        <v>8</v>
      </c>
      <c r="E16" s="142"/>
      <c r="F16" s="142"/>
      <c r="G16" s="136">
        <f>'Estoquista (Almoxarife)Contagem'!H60</f>
        <v>54315.360000000001</v>
      </c>
      <c r="H16" s="149">
        <f>G16*2</f>
        <v>108630.72</v>
      </c>
    </row>
    <row r="17" spans="1:10" x14ac:dyDescent="0.25">
      <c r="A17" s="146">
        <v>6</v>
      </c>
      <c r="B17" s="152" t="s">
        <v>107</v>
      </c>
      <c r="C17" s="146" t="s">
        <v>155</v>
      </c>
      <c r="D17" s="50">
        <v>13</v>
      </c>
      <c r="E17" s="142"/>
      <c r="F17" s="142"/>
      <c r="G17" s="136">
        <f>'Auxiliares Mov. Carga-Contagem'!G60</f>
        <v>75080.73</v>
      </c>
      <c r="H17" s="149">
        <f>G17*2</f>
        <v>150161.46</v>
      </c>
    </row>
    <row r="18" spans="1:10" x14ac:dyDescent="0.25">
      <c r="A18" s="173" t="s">
        <v>108</v>
      </c>
      <c r="B18" s="173"/>
      <c r="C18" s="173"/>
      <c r="D18" s="134"/>
      <c r="E18" s="134"/>
      <c r="F18" s="134"/>
      <c r="G18" s="136">
        <f>SUM(G15:G17)</f>
        <v>136298.34</v>
      </c>
      <c r="H18" s="150">
        <f>SUM(H15:H17)</f>
        <v>272596.68</v>
      </c>
    </row>
    <row r="20" spans="1:10" x14ac:dyDescent="0.25">
      <c r="A20" s="151" t="s">
        <v>157</v>
      </c>
      <c r="B20" s="148"/>
      <c r="C20" s="148"/>
      <c r="D20" s="148"/>
      <c r="E20" s="148"/>
      <c r="F20" s="148"/>
      <c r="G20" s="148"/>
      <c r="H20" s="148"/>
    </row>
    <row r="21" spans="1:10" x14ac:dyDescent="0.25">
      <c r="A21" s="146" t="s">
        <v>138</v>
      </c>
      <c r="B21" s="168" t="s">
        <v>57</v>
      </c>
      <c r="C21" s="168"/>
      <c r="D21" s="50"/>
      <c r="E21" s="142"/>
      <c r="F21" s="142"/>
      <c r="G21" s="147" t="s">
        <v>135</v>
      </c>
      <c r="H21" s="50" t="s">
        <v>156</v>
      </c>
      <c r="I21" s="99"/>
      <c r="J21" s="99"/>
    </row>
    <row r="22" spans="1:10" x14ac:dyDescent="0.25">
      <c r="A22" s="146">
        <v>7</v>
      </c>
      <c r="B22" s="146" t="s">
        <v>134</v>
      </c>
      <c r="C22" s="146" t="s">
        <v>158</v>
      </c>
      <c r="D22" s="50">
        <v>13</v>
      </c>
      <c r="E22" s="142"/>
      <c r="F22" s="142"/>
      <c r="G22" s="136">
        <f>'Auxiliares Mov. Carga-Contagem'!K60</f>
        <v>73236.61</v>
      </c>
      <c r="H22" s="150">
        <f>G22*2</f>
        <v>146473.22</v>
      </c>
    </row>
    <row r="23" spans="1:10" s="53" customFormat="1" x14ac:dyDescent="0.25">
      <c r="G23" s="101"/>
    </row>
    <row r="24" spans="1:10" s="53" customFormat="1" x14ac:dyDescent="0.25">
      <c r="A24" s="171" t="s">
        <v>140</v>
      </c>
      <c r="B24" s="171"/>
      <c r="C24" s="171"/>
      <c r="D24" s="171"/>
      <c r="E24" s="171"/>
      <c r="F24" s="171"/>
      <c r="G24" s="171"/>
      <c r="H24" s="151"/>
    </row>
    <row r="25" spans="1:10" s="53" customFormat="1" x14ac:dyDescent="0.25">
      <c r="A25" s="49" t="s">
        <v>138</v>
      </c>
      <c r="B25" s="172" t="s">
        <v>57</v>
      </c>
      <c r="C25" s="172"/>
      <c r="D25" s="49" t="s">
        <v>58</v>
      </c>
      <c r="E25" s="49" t="s">
        <v>141</v>
      </c>
      <c r="F25" s="137" t="s">
        <v>146</v>
      </c>
      <c r="G25" s="153" t="s">
        <v>159</v>
      </c>
      <c r="H25" s="50" t="s">
        <v>160</v>
      </c>
    </row>
    <row r="26" spans="1:10" s="53" customFormat="1" x14ac:dyDescent="0.25">
      <c r="A26" s="50">
        <v>8</v>
      </c>
      <c r="B26" s="172" t="s">
        <v>144</v>
      </c>
      <c r="C26" s="172"/>
      <c r="D26" s="50">
        <v>1</v>
      </c>
      <c r="E26" s="154">
        <f>Diárias!C21</f>
        <v>277.11</v>
      </c>
      <c r="F26" s="138">
        <v>12</v>
      </c>
      <c r="G26" s="136"/>
      <c r="H26" s="136">
        <f>D26*E26*F26*5</f>
        <v>16626.600000000002</v>
      </c>
    </row>
    <row r="27" spans="1:10" s="53" customFormat="1" x14ac:dyDescent="0.25">
      <c r="A27" s="134"/>
      <c r="B27" s="172" t="s">
        <v>143</v>
      </c>
      <c r="C27" s="172"/>
      <c r="D27" s="50">
        <v>8</v>
      </c>
      <c r="E27" s="154">
        <f>Diárias!C21</f>
        <v>277.11</v>
      </c>
      <c r="F27" s="138">
        <v>12</v>
      </c>
      <c r="G27" s="136"/>
      <c r="H27" s="136">
        <f>D27*E27*F27*5</f>
        <v>133012.80000000002</v>
      </c>
    </row>
    <row r="28" spans="1:10" s="53" customFormat="1" x14ac:dyDescent="0.25">
      <c r="A28" s="134"/>
      <c r="B28" s="168" t="s">
        <v>104</v>
      </c>
      <c r="C28" s="168"/>
      <c r="D28" s="50">
        <v>13</v>
      </c>
      <c r="E28" s="154">
        <f>Diárias!C21</f>
        <v>277.11</v>
      </c>
      <c r="F28" s="138">
        <v>12</v>
      </c>
      <c r="G28" s="136"/>
      <c r="H28" s="136">
        <f>D28*E28*F28*5</f>
        <v>216145.80000000002</v>
      </c>
    </row>
    <row r="29" spans="1:10" s="53" customFormat="1" x14ac:dyDescent="0.25">
      <c r="A29" s="134" t="s">
        <v>55</v>
      </c>
      <c r="B29" s="134"/>
      <c r="C29" s="134"/>
      <c r="D29" s="135"/>
      <c r="E29" s="134"/>
      <c r="F29" s="135"/>
      <c r="G29" s="164">
        <f>SUM(G26:G28)</f>
        <v>0</v>
      </c>
      <c r="H29" s="150">
        <f>SUM(H26:H28)</f>
        <v>365785.20000000007</v>
      </c>
      <c r="I29" s="101"/>
    </row>
    <row r="30" spans="1:10" x14ac:dyDescent="0.25">
      <c r="B30" t="s">
        <v>145</v>
      </c>
    </row>
    <row r="31" spans="1:10" x14ac:dyDescent="0.25">
      <c r="A31" s="169" t="s">
        <v>147</v>
      </c>
      <c r="B31" s="170"/>
      <c r="C31" s="170"/>
      <c r="D31" s="52"/>
      <c r="E31" s="52"/>
      <c r="F31" s="52"/>
      <c r="G31" s="155"/>
      <c r="H31" s="155">
        <f>H7+H11+H18+H22+G29+H29</f>
        <v>6337722.3399999999</v>
      </c>
    </row>
    <row r="32" spans="1:10" x14ac:dyDescent="0.25">
      <c r="H32" s="162"/>
    </row>
    <row r="33" spans="1:9" s="157" customFormat="1" ht="39.75" customHeight="1" x14ac:dyDescent="0.2">
      <c r="A33" s="174"/>
      <c r="B33" s="174"/>
      <c r="C33" s="174"/>
      <c r="D33" s="174"/>
      <c r="E33" s="174"/>
      <c r="F33" s="174"/>
      <c r="G33" s="174"/>
      <c r="I33" s="158"/>
    </row>
    <row r="34" spans="1:9" s="157" customFormat="1" ht="39.75" customHeight="1" x14ac:dyDescent="0.2">
      <c r="A34" s="174"/>
      <c r="B34" s="174"/>
      <c r="C34" s="174"/>
      <c r="D34" s="174"/>
      <c r="E34" s="174"/>
      <c r="F34" s="174"/>
      <c r="G34" s="174"/>
      <c r="I34" s="158"/>
    </row>
    <row r="35" spans="1:9" s="157" customFormat="1" ht="39.75" customHeight="1" x14ac:dyDescent="0.2">
      <c r="A35" s="174"/>
      <c r="B35" s="174"/>
      <c r="C35" s="174"/>
      <c r="D35" s="174"/>
      <c r="E35" s="174"/>
      <c r="F35" s="174"/>
      <c r="G35" s="174"/>
      <c r="I35" s="158"/>
    </row>
    <row r="36" spans="1:9" s="157" customFormat="1" ht="39.75" customHeight="1" x14ac:dyDescent="0.2">
      <c r="A36" s="175"/>
      <c r="B36" s="175"/>
      <c r="C36" s="175"/>
      <c r="D36" s="175"/>
      <c r="E36" s="175"/>
      <c r="F36" s="175"/>
      <c r="G36" s="159"/>
    </row>
    <row r="37" spans="1:9" s="157" customFormat="1" ht="39.75" customHeight="1" x14ac:dyDescent="0.2">
      <c r="A37" s="176"/>
      <c r="B37" s="176"/>
      <c r="C37" s="176"/>
      <c r="D37" s="176"/>
      <c r="E37" s="176"/>
      <c r="F37" s="176"/>
      <c r="G37" s="176"/>
    </row>
    <row r="38" spans="1:9" s="157" customFormat="1" ht="12.75" x14ac:dyDescent="0.2">
      <c r="A38" s="176"/>
      <c r="B38" s="176"/>
      <c r="C38" s="176"/>
      <c r="D38" s="176"/>
      <c r="E38" s="176"/>
      <c r="F38" s="176"/>
      <c r="G38" s="176"/>
    </row>
    <row r="39" spans="1:9" s="157" customFormat="1" ht="12.75" x14ac:dyDescent="0.2">
      <c r="A39" s="176"/>
      <c r="B39" s="176"/>
      <c r="C39" s="176"/>
      <c r="D39" s="176"/>
      <c r="E39" s="176"/>
      <c r="F39" s="176"/>
      <c r="G39" s="176"/>
    </row>
    <row r="40" spans="1:9" s="157" customFormat="1" ht="12.75" x14ac:dyDescent="0.2">
      <c r="A40" s="176"/>
      <c r="B40" s="176"/>
      <c r="C40" s="176"/>
      <c r="D40" s="176"/>
      <c r="E40" s="176"/>
      <c r="F40" s="176"/>
      <c r="G40" s="176"/>
    </row>
    <row r="41" spans="1:9" s="157" customFormat="1" x14ac:dyDescent="0.2">
      <c r="A41" s="177"/>
      <c r="B41" s="176"/>
      <c r="C41" s="176"/>
      <c r="D41" s="176"/>
      <c r="E41" s="176"/>
      <c r="F41" s="176"/>
      <c r="G41" s="176"/>
    </row>
    <row r="42" spans="1:9" s="157" customFormat="1" ht="12.75" x14ac:dyDescent="0.2">
      <c r="A42" s="176"/>
      <c r="B42" s="176"/>
      <c r="C42" s="176"/>
      <c r="D42" s="176"/>
      <c r="E42" s="176"/>
      <c r="F42" s="176"/>
      <c r="G42" s="176"/>
    </row>
    <row r="43" spans="1:9" s="157" customFormat="1" x14ac:dyDescent="0.2">
      <c r="A43" s="177"/>
      <c r="B43" s="177"/>
      <c r="C43" s="177"/>
      <c r="D43" s="177"/>
      <c r="E43" s="177"/>
      <c r="F43" s="177"/>
      <c r="G43" s="177"/>
    </row>
    <row r="44" spans="1:9" s="157" customFormat="1" ht="12.75" x14ac:dyDescent="0.2">
      <c r="A44" s="176"/>
      <c r="B44" s="176"/>
      <c r="C44" s="176"/>
      <c r="D44" s="176"/>
      <c r="E44" s="176"/>
      <c r="F44" s="176"/>
      <c r="G44" s="176"/>
    </row>
    <row r="45" spans="1:9" s="157" customFormat="1" ht="12.75" x14ac:dyDescent="0.2">
      <c r="A45" s="176"/>
      <c r="B45" s="176"/>
      <c r="C45" s="176"/>
      <c r="D45" s="176"/>
      <c r="E45" s="176"/>
      <c r="F45" s="176"/>
      <c r="G45" s="176"/>
    </row>
    <row r="46" spans="1:9" s="157" customFormat="1" ht="12.75" x14ac:dyDescent="0.2">
      <c r="A46" s="176"/>
      <c r="B46" s="176"/>
      <c r="C46" s="176"/>
      <c r="D46" s="176"/>
      <c r="E46" s="176"/>
      <c r="F46" s="176"/>
      <c r="G46" s="176"/>
    </row>
    <row r="47" spans="1:9" s="157" customFormat="1" ht="12.75" x14ac:dyDescent="0.2">
      <c r="A47" s="176"/>
      <c r="B47" s="176"/>
      <c r="C47" s="176"/>
      <c r="D47" s="176"/>
      <c r="E47" s="176"/>
      <c r="F47" s="176"/>
      <c r="G47" s="176"/>
    </row>
    <row r="48" spans="1:9" s="157" customFormat="1" ht="12.75" x14ac:dyDescent="0.2"/>
    <row r="49" spans="1:7" s="157" customFormat="1" ht="12.75" x14ac:dyDescent="0.2"/>
    <row r="50" spans="1:7" s="157" customFormat="1" x14ac:dyDescent="0.25">
      <c r="A50" s="178"/>
      <c r="B50" s="178"/>
      <c r="C50" s="160"/>
    </row>
    <row r="51" spans="1:7" s="157" customFormat="1" ht="12.75" x14ac:dyDescent="0.2">
      <c r="A51" s="161"/>
      <c r="B51" s="161"/>
      <c r="C51" s="161"/>
      <c r="D51" s="161"/>
      <c r="E51" s="161"/>
      <c r="F51" s="161"/>
      <c r="G51" s="161"/>
    </row>
  </sheetData>
  <mergeCells count="28">
    <mergeCell ref="A50:B50"/>
    <mergeCell ref="A43:G43"/>
    <mergeCell ref="A44:G44"/>
    <mergeCell ref="A45:G45"/>
    <mergeCell ref="A46:G46"/>
    <mergeCell ref="A47:G47"/>
    <mergeCell ref="A38:G38"/>
    <mergeCell ref="A39:G39"/>
    <mergeCell ref="A40:G40"/>
    <mergeCell ref="A41:G41"/>
    <mergeCell ref="A42:G42"/>
    <mergeCell ref="A33:G33"/>
    <mergeCell ref="A34:G34"/>
    <mergeCell ref="A35:G35"/>
    <mergeCell ref="A36:F36"/>
    <mergeCell ref="A37:G37"/>
    <mergeCell ref="A7:C7"/>
    <mergeCell ref="B3:C3"/>
    <mergeCell ref="B14:C14"/>
    <mergeCell ref="A18:C18"/>
    <mergeCell ref="B10:C10"/>
    <mergeCell ref="B21:C21"/>
    <mergeCell ref="A31:C31"/>
    <mergeCell ref="A24:G24"/>
    <mergeCell ref="B25:C25"/>
    <mergeCell ref="B26:C26"/>
    <mergeCell ref="B27:C27"/>
    <mergeCell ref="B28:C28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0"/>
  <sheetViews>
    <sheetView zoomScaleNormal="100" zoomScaleSheetLayoutView="85" workbookViewId="0">
      <pane ySplit="6" topLeftCell="A46" activePane="bottomLeft" state="frozen"/>
      <selection activeCell="C52" sqref="C52"/>
      <selection pane="bottomLeft" activeCell="B53" sqref="B53:C53"/>
    </sheetView>
  </sheetViews>
  <sheetFormatPr defaultRowHeight="15" x14ac:dyDescent="0.25"/>
  <cols>
    <col min="1" max="1" width="49.140625" style="15" customWidth="1"/>
    <col min="2" max="2" width="23.28515625" style="34" bestFit="1" customWidth="1"/>
    <col min="3" max="3" width="15.85546875" style="34" bestFit="1" customWidth="1"/>
    <col min="4" max="4" width="5.5703125" style="15" bestFit="1" customWidth="1"/>
    <col min="5" max="5" width="11.7109375" style="15" bestFit="1" customWidth="1"/>
    <col min="6" max="6" width="48.7109375" style="15" customWidth="1"/>
    <col min="7" max="7" width="17.7109375" style="34" bestFit="1" customWidth="1"/>
    <col min="8" max="8" width="11.28515625" style="15" bestFit="1" customWidth="1"/>
    <col min="9" max="16384" width="9.140625" style="15"/>
  </cols>
  <sheetData>
    <row r="1" spans="1:8" x14ac:dyDescent="0.25">
      <c r="A1" s="179" t="s">
        <v>100</v>
      </c>
      <c r="B1" s="180"/>
      <c r="C1" s="181"/>
      <c r="F1" s="212" t="s">
        <v>129</v>
      </c>
      <c r="G1" s="212"/>
      <c r="H1" s="212"/>
    </row>
    <row r="2" spans="1:8" s="12" customFormat="1" x14ac:dyDescent="0.25">
      <c r="A2" s="11" t="s">
        <v>3</v>
      </c>
      <c r="B2" s="192">
        <v>2125.1999999999998</v>
      </c>
      <c r="C2" s="193"/>
      <c r="F2" s="11" t="s">
        <v>3</v>
      </c>
      <c r="G2" s="210">
        <f>B2</f>
        <v>2125.1999999999998</v>
      </c>
      <c r="H2" s="210"/>
    </row>
    <row r="3" spans="1:8" s="12" customFormat="1" ht="12.75" customHeight="1" x14ac:dyDescent="0.25">
      <c r="A3" s="13" t="s">
        <v>4</v>
      </c>
      <c r="B3" s="188" t="s">
        <v>84</v>
      </c>
      <c r="C3" s="189"/>
      <c r="F3" s="13" t="s">
        <v>4</v>
      </c>
      <c r="G3" s="210" t="str">
        <f>B3</f>
        <v>Estoquista (Almoxarife)</v>
      </c>
      <c r="H3" s="210"/>
    </row>
    <row r="4" spans="1:8" s="12" customFormat="1" ht="12.75" customHeight="1" x14ac:dyDescent="0.25">
      <c r="A4" s="14" t="s">
        <v>0</v>
      </c>
      <c r="B4" s="200" t="s">
        <v>77</v>
      </c>
      <c r="C4" s="201"/>
      <c r="F4" s="14" t="s">
        <v>0</v>
      </c>
      <c r="G4" s="210" t="str">
        <f>B4</f>
        <v>MG002103/2024</v>
      </c>
      <c r="H4" s="210"/>
    </row>
    <row r="5" spans="1:8" ht="15" customHeight="1" x14ac:dyDescent="0.25">
      <c r="A5" s="14" t="s">
        <v>1</v>
      </c>
      <c r="B5" s="198" t="s">
        <v>78</v>
      </c>
      <c r="C5" s="199"/>
      <c r="F5" s="14" t="s">
        <v>1</v>
      </c>
      <c r="G5" s="210" t="str">
        <f>B5</f>
        <v>Belo Horizonte</v>
      </c>
      <c r="H5" s="210"/>
    </row>
    <row r="6" spans="1:8" ht="15" customHeight="1" x14ac:dyDescent="0.25">
      <c r="A6" s="16" t="s">
        <v>5</v>
      </c>
      <c r="B6" s="196">
        <v>44</v>
      </c>
      <c r="C6" s="197"/>
      <c r="F6" s="75" t="s">
        <v>86</v>
      </c>
      <c r="G6" s="211">
        <v>1</v>
      </c>
      <c r="H6" s="211"/>
    </row>
    <row r="7" spans="1:8" x14ac:dyDescent="0.25">
      <c r="A7" s="17" t="s">
        <v>6</v>
      </c>
      <c r="B7" s="194"/>
      <c r="C7" s="195"/>
      <c r="F7" s="76" t="s">
        <v>6</v>
      </c>
      <c r="G7" s="214"/>
      <c r="H7" s="215"/>
    </row>
    <row r="8" spans="1:8" ht="15" customHeight="1" x14ac:dyDescent="0.25">
      <c r="A8" s="18" t="s">
        <v>7</v>
      </c>
      <c r="B8" s="188" t="s">
        <v>8</v>
      </c>
      <c r="C8" s="189"/>
      <c r="F8" s="77" t="s">
        <v>7</v>
      </c>
      <c r="G8" s="188" t="s">
        <v>8</v>
      </c>
      <c r="H8" s="189"/>
    </row>
    <row r="9" spans="1:8" ht="15" customHeight="1" x14ac:dyDescent="0.25">
      <c r="A9" s="19" t="s">
        <v>9</v>
      </c>
      <c r="B9" s="202">
        <f>SUM(B10:C14)</f>
        <v>2125.1999999999998</v>
      </c>
      <c r="C9" s="203"/>
      <c r="F9" s="78" t="s">
        <v>96</v>
      </c>
      <c r="G9" s="213">
        <f>SUM(G14*H14,G15*H15)</f>
        <v>3554.88</v>
      </c>
      <c r="H9" s="213"/>
    </row>
    <row r="10" spans="1:8" x14ac:dyDescent="0.25">
      <c r="A10" s="35" t="s">
        <v>79</v>
      </c>
      <c r="B10" s="206">
        <f>ROUND(B2/44*44,2)</f>
        <v>2125.1999999999998</v>
      </c>
      <c r="C10" s="207"/>
      <c r="F10" s="79" t="s">
        <v>97</v>
      </c>
      <c r="G10" s="204">
        <f>G2</f>
        <v>2125.1999999999998</v>
      </c>
      <c r="H10" s="205"/>
    </row>
    <row r="11" spans="1:8" ht="15" customHeight="1" x14ac:dyDescent="0.25">
      <c r="A11" s="35" t="s">
        <v>56</v>
      </c>
      <c r="B11" s="206"/>
      <c r="C11" s="207"/>
      <c r="F11" s="20"/>
      <c r="G11" s="204"/>
      <c r="H11" s="205"/>
    </row>
    <row r="12" spans="1:8" x14ac:dyDescent="0.25">
      <c r="A12" s="35" t="s">
        <v>10</v>
      </c>
      <c r="B12" s="46"/>
      <c r="C12" s="47"/>
      <c r="F12" s="20"/>
      <c r="G12" s="73"/>
      <c r="H12" s="74"/>
    </row>
    <row r="13" spans="1:8" ht="25.5" x14ac:dyDescent="0.25">
      <c r="A13" s="35" t="s">
        <v>11</v>
      </c>
      <c r="B13" s="206"/>
      <c r="C13" s="207"/>
      <c r="F13" s="20"/>
      <c r="G13" s="73" t="s">
        <v>87</v>
      </c>
      <c r="H13" s="74" t="s">
        <v>88</v>
      </c>
    </row>
    <row r="14" spans="1:8" x14ac:dyDescent="0.2">
      <c r="A14" s="35"/>
      <c r="B14" s="206"/>
      <c r="C14" s="207"/>
      <c r="F14" s="79" t="s">
        <v>99</v>
      </c>
      <c r="G14" s="80">
        <f>88</f>
        <v>88</v>
      </c>
      <c r="H14" s="81">
        <f>ROUND(SUM(G10:H11)/220*200%,2)</f>
        <v>19.32</v>
      </c>
    </row>
    <row r="15" spans="1:8" x14ac:dyDescent="0.2">
      <c r="A15" s="20"/>
      <c r="B15" s="204"/>
      <c r="C15" s="205"/>
      <c r="F15" s="79" t="s">
        <v>98</v>
      </c>
      <c r="G15" s="80">
        <v>96</v>
      </c>
      <c r="H15" s="81">
        <f>ROUND(SUM(G10:H11)/220*200%,2)</f>
        <v>19.32</v>
      </c>
    </row>
    <row r="16" spans="1:8" ht="25.5" customHeight="1" x14ac:dyDescent="0.25">
      <c r="A16" s="21" t="s">
        <v>12</v>
      </c>
      <c r="B16" s="208"/>
      <c r="C16" s="209"/>
      <c r="F16" s="77" t="s">
        <v>12</v>
      </c>
      <c r="G16" s="77"/>
      <c r="H16" s="82"/>
    </row>
    <row r="17" spans="1:8" x14ac:dyDescent="0.25">
      <c r="A17" s="16" t="s">
        <v>13</v>
      </c>
      <c r="B17" s="22" t="s">
        <v>14</v>
      </c>
      <c r="C17" s="1" t="s">
        <v>8</v>
      </c>
      <c r="F17" s="75" t="s">
        <v>13</v>
      </c>
      <c r="G17" s="22" t="s">
        <v>14</v>
      </c>
      <c r="H17" s="1" t="s">
        <v>8</v>
      </c>
    </row>
    <row r="18" spans="1:8" x14ac:dyDescent="0.25">
      <c r="A18" s="20" t="s">
        <v>15</v>
      </c>
      <c r="B18" s="9">
        <v>0.2</v>
      </c>
      <c r="C18" s="7">
        <f>ROUND(B$9*B18,2)</f>
        <v>425.04</v>
      </c>
      <c r="F18" s="79" t="s">
        <v>15</v>
      </c>
      <c r="G18" s="83">
        <f t="shared" ref="G18:G25" si="0">B18</f>
        <v>0.2</v>
      </c>
      <c r="H18" s="5">
        <f>ROUND(G$9*G18,2)</f>
        <v>710.98</v>
      </c>
    </row>
    <row r="19" spans="1:8" x14ac:dyDescent="0.25">
      <c r="A19" s="20" t="s">
        <v>16</v>
      </c>
      <c r="B19" s="9">
        <v>1.4999999999999999E-2</v>
      </c>
      <c r="C19" s="7">
        <f t="shared" ref="C19:C25" si="1">ROUND(B$9*B19,2)</f>
        <v>31.88</v>
      </c>
      <c r="F19" s="79" t="s">
        <v>16</v>
      </c>
      <c r="G19" s="83">
        <f t="shared" si="0"/>
        <v>1.4999999999999999E-2</v>
      </c>
      <c r="H19" s="5">
        <f t="shared" ref="H19:H25" si="2">ROUND(G$9*G19,2)</f>
        <v>53.32</v>
      </c>
    </row>
    <row r="20" spans="1:8" x14ac:dyDescent="0.25">
      <c r="A20" s="20" t="s">
        <v>17</v>
      </c>
      <c r="B20" s="9">
        <v>0.01</v>
      </c>
      <c r="C20" s="7">
        <f t="shared" si="1"/>
        <v>21.25</v>
      </c>
      <c r="F20" s="79" t="s">
        <v>17</v>
      </c>
      <c r="G20" s="83">
        <f t="shared" si="0"/>
        <v>0.01</v>
      </c>
      <c r="H20" s="5">
        <f t="shared" si="2"/>
        <v>35.549999999999997</v>
      </c>
    </row>
    <row r="21" spans="1:8" x14ac:dyDescent="0.25">
      <c r="A21" s="20" t="s">
        <v>18</v>
      </c>
      <c r="B21" s="9">
        <v>2E-3</v>
      </c>
      <c r="C21" s="7">
        <f t="shared" si="1"/>
        <v>4.25</v>
      </c>
      <c r="F21" s="79" t="s">
        <v>18</v>
      </c>
      <c r="G21" s="83">
        <f t="shared" si="0"/>
        <v>2E-3</v>
      </c>
      <c r="H21" s="5">
        <f t="shared" si="2"/>
        <v>7.11</v>
      </c>
    </row>
    <row r="22" spans="1:8" x14ac:dyDescent="0.25">
      <c r="A22" s="20" t="s">
        <v>19</v>
      </c>
      <c r="B22" s="9">
        <v>2.5000000000000001E-2</v>
      </c>
      <c r="C22" s="7">
        <f t="shared" si="1"/>
        <v>53.13</v>
      </c>
      <c r="F22" s="79" t="s">
        <v>19</v>
      </c>
      <c r="G22" s="83">
        <f t="shared" si="0"/>
        <v>2.5000000000000001E-2</v>
      </c>
      <c r="H22" s="5">
        <f t="shared" si="2"/>
        <v>88.87</v>
      </c>
    </row>
    <row r="23" spans="1:8" x14ac:dyDescent="0.25">
      <c r="A23" s="20" t="s">
        <v>20</v>
      </c>
      <c r="B23" s="9">
        <v>0.08</v>
      </c>
      <c r="C23" s="7">
        <f t="shared" si="1"/>
        <v>170.02</v>
      </c>
      <c r="F23" s="79" t="s">
        <v>20</v>
      </c>
      <c r="G23" s="83">
        <f t="shared" si="0"/>
        <v>0.08</v>
      </c>
      <c r="H23" s="5">
        <f t="shared" si="2"/>
        <v>284.39</v>
      </c>
    </row>
    <row r="24" spans="1:8" x14ac:dyDescent="0.25">
      <c r="A24" s="20" t="s">
        <v>21</v>
      </c>
      <c r="B24" s="9"/>
      <c r="C24" s="7">
        <f t="shared" si="1"/>
        <v>0</v>
      </c>
      <c r="F24" s="79" t="s">
        <v>21</v>
      </c>
      <c r="G24" s="83">
        <f t="shared" si="0"/>
        <v>0</v>
      </c>
      <c r="H24" s="5">
        <f t="shared" si="2"/>
        <v>0</v>
      </c>
    </row>
    <row r="25" spans="1:8" x14ac:dyDescent="0.25">
      <c r="A25" s="20" t="s">
        <v>22</v>
      </c>
      <c r="B25" s="9">
        <v>6.0000000000000001E-3</v>
      </c>
      <c r="C25" s="7">
        <f t="shared" si="1"/>
        <v>12.75</v>
      </c>
      <c r="F25" s="79" t="s">
        <v>22</v>
      </c>
      <c r="G25" s="83">
        <f t="shared" si="0"/>
        <v>6.0000000000000001E-3</v>
      </c>
      <c r="H25" s="5">
        <f t="shared" si="2"/>
        <v>21.33</v>
      </c>
    </row>
    <row r="26" spans="1:8" x14ac:dyDescent="0.25">
      <c r="A26" s="16" t="s">
        <v>23</v>
      </c>
      <c r="B26" s="22" t="s">
        <v>14</v>
      </c>
      <c r="C26" s="1" t="s">
        <v>8</v>
      </c>
      <c r="F26" s="75" t="s">
        <v>23</v>
      </c>
      <c r="G26" s="22" t="s">
        <v>14</v>
      </c>
      <c r="H26" s="1" t="s">
        <v>8</v>
      </c>
    </row>
    <row r="27" spans="1:8" x14ac:dyDescent="0.25">
      <c r="A27" s="20" t="s">
        <v>24</v>
      </c>
      <c r="B27" s="9">
        <v>0.1111</v>
      </c>
      <c r="C27" s="7">
        <f t="shared" ref="C27:C33" si="3">ROUND(B$9*B27,2)</f>
        <v>236.11</v>
      </c>
      <c r="F27" s="79" t="s">
        <v>24</v>
      </c>
      <c r="G27" s="83">
        <f t="shared" ref="G27:G33" si="4">B27</f>
        <v>0.1111</v>
      </c>
      <c r="H27" s="5">
        <f>ROUND(G$9*G27,2)</f>
        <v>394.95</v>
      </c>
    </row>
    <row r="28" spans="1:8" x14ac:dyDescent="0.25">
      <c r="A28" s="20" t="s">
        <v>25</v>
      </c>
      <c r="B28" s="36"/>
      <c r="C28" s="7">
        <f t="shared" si="3"/>
        <v>0</v>
      </c>
      <c r="F28" s="79" t="s">
        <v>25</v>
      </c>
      <c r="G28" s="83">
        <f t="shared" si="4"/>
        <v>0</v>
      </c>
      <c r="H28" s="5">
        <f t="shared" ref="H28:H33" si="5">ROUND(G$9*G28,2)</f>
        <v>0</v>
      </c>
    </row>
    <row r="29" spans="1:8" x14ac:dyDescent="0.25">
      <c r="A29" s="20" t="s">
        <v>26</v>
      </c>
      <c r="B29" s="36"/>
      <c r="C29" s="7">
        <f t="shared" si="3"/>
        <v>0</v>
      </c>
      <c r="F29" s="79" t="s">
        <v>26</v>
      </c>
      <c r="G29" s="83">
        <f t="shared" si="4"/>
        <v>0</v>
      </c>
      <c r="H29" s="5">
        <f t="shared" si="5"/>
        <v>0</v>
      </c>
    </row>
    <row r="30" spans="1:8" x14ac:dyDescent="0.25">
      <c r="A30" s="20" t="s">
        <v>27</v>
      </c>
      <c r="B30" s="36"/>
      <c r="C30" s="7">
        <f t="shared" si="3"/>
        <v>0</v>
      </c>
      <c r="F30" s="79" t="s">
        <v>27</v>
      </c>
      <c r="G30" s="83">
        <f t="shared" si="4"/>
        <v>0</v>
      </c>
      <c r="H30" s="5">
        <f t="shared" si="5"/>
        <v>0</v>
      </c>
    </row>
    <row r="31" spans="1:8" x14ac:dyDescent="0.25">
      <c r="A31" s="20" t="s">
        <v>28</v>
      </c>
      <c r="B31" s="36"/>
      <c r="C31" s="7">
        <f t="shared" si="3"/>
        <v>0</v>
      </c>
      <c r="F31" s="79" t="s">
        <v>28</v>
      </c>
      <c r="G31" s="83">
        <f t="shared" si="4"/>
        <v>0</v>
      </c>
      <c r="H31" s="5">
        <f t="shared" si="5"/>
        <v>0</v>
      </c>
    </row>
    <row r="32" spans="1:8" x14ac:dyDescent="0.25">
      <c r="A32" s="20" t="s">
        <v>29</v>
      </c>
      <c r="B32" s="36">
        <v>5.4000000000000003E-3</v>
      </c>
      <c r="C32" s="7">
        <f t="shared" si="3"/>
        <v>11.48</v>
      </c>
      <c r="F32" s="79" t="s">
        <v>29</v>
      </c>
      <c r="G32" s="83">
        <f t="shared" si="4"/>
        <v>5.4000000000000003E-3</v>
      </c>
      <c r="H32" s="5">
        <f t="shared" si="5"/>
        <v>19.2</v>
      </c>
    </row>
    <row r="33" spans="1:8" x14ac:dyDescent="0.25">
      <c r="A33" s="20" t="s">
        <v>30</v>
      </c>
      <c r="B33" s="9">
        <v>8.3299999999999999E-2</v>
      </c>
      <c r="C33" s="7">
        <f t="shared" si="3"/>
        <v>177.03</v>
      </c>
      <c r="F33" s="79" t="s">
        <v>30</v>
      </c>
      <c r="G33" s="83">
        <f t="shared" si="4"/>
        <v>8.3299999999999999E-2</v>
      </c>
      <c r="H33" s="5">
        <f t="shared" si="5"/>
        <v>296.12</v>
      </c>
    </row>
    <row r="34" spans="1:8" x14ac:dyDescent="0.25">
      <c r="A34" s="16" t="s">
        <v>31</v>
      </c>
      <c r="B34" s="22" t="s">
        <v>14</v>
      </c>
      <c r="C34" s="1" t="s">
        <v>8</v>
      </c>
      <c r="F34" s="75" t="s">
        <v>31</v>
      </c>
      <c r="G34" s="22" t="s">
        <v>14</v>
      </c>
      <c r="H34" s="1" t="s">
        <v>8</v>
      </c>
    </row>
    <row r="35" spans="1:8" x14ac:dyDescent="0.25">
      <c r="A35" s="20" t="s">
        <v>32</v>
      </c>
      <c r="B35" s="9"/>
      <c r="C35" s="7">
        <f t="shared" ref="C35:C37" si="6">ROUND(B$9*B35,2)</f>
        <v>0</v>
      </c>
      <c r="F35" s="79" t="s">
        <v>32</v>
      </c>
      <c r="G35" s="83">
        <f>B35</f>
        <v>0</v>
      </c>
      <c r="H35" s="5">
        <f>ROUND(G$9*G35,2)</f>
        <v>0</v>
      </c>
    </row>
    <row r="36" spans="1:8" x14ac:dyDescent="0.25">
      <c r="A36" s="20" t="s">
        <v>33</v>
      </c>
      <c r="B36" s="9"/>
      <c r="C36" s="7">
        <f t="shared" si="6"/>
        <v>0</v>
      </c>
      <c r="F36" s="79" t="s">
        <v>33</v>
      </c>
      <c r="G36" s="83">
        <f>B36</f>
        <v>0</v>
      </c>
      <c r="H36" s="5">
        <f t="shared" ref="H36:H37" si="7">ROUND(G$9*G36,2)</f>
        <v>0</v>
      </c>
    </row>
    <row r="37" spans="1:8" ht="25.5" x14ac:dyDescent="0.25">
      <c r="A37" s="20" t="s">
        <v>34</v>
      </c>
      <c r="B37" s="9">
        <v>3.44E-2</v>
      </c>
      <c r="C37" s="7">
        <f t="shared" si="6"/>
        <v>73.11</v>
      </c>
      <c r="F37" s="20" t="s">
        <v>89</v>
      </c>
      <c r="G37" s="83">
        <f>B37</f>
        <v>3.44E-2</v>
      </c>
      <c r="H37" s="5">
        <f t="shared" si="7"/>
        <v>122.29</v>
      </c>
    </row>
    <row r="38" spans="1:8" x14ac:dyDescent="0.25">
      <c r="A38" s="16" t="s">
        <v>35</v>
      </c>
      <c r="B38" s="22" t="s">
        <v>14</v>
      </c>
      <c r="C38" s="1" t="s">
        <v>8</v>
      </c>
      <c r="F38" s="75" t="s">
        <v>35</v>
      </c>
      <c r="G38" s="22" t="s">
        <v>14</v>
      </c>
      <c r="H38" s="1" t="s">
        <v>8</v>
      </c>
    </row>
    <row r="39" spans="1:8" ht="25.5" x14ac:dyDescent="0.25">
      <c r="A39" s="20" t="s">
        <v>36</v>
      </c>
      <c r="B39" s="23">
        <f>ROUND(SUM(B18:B25)*SUM(B27:B33),4)</f>
        <v>6.7500000000000004E-2</v>
      </c>
      <c r="C39" s="7">
        <f>ROUND(B$9*B39,2)</f>
        <v>143.44999999999999</v>
      </c>
      <c r="F39" s="79" t="s">
        <v>90</v>
      </c>
      <c r="G39" s="23">
        <f>ROUND(SUM(G18:G25)*SUM(G27:G33),4)</f>
        <v>6.7500000000000004E-2</v>
      </c>
      <c r="H39" s="5">
        <f>ROUND(G$9*G39,2)</f>
        <v>239.95</v>
      </c>
    </row>
    <row r="40" spans="1:8" x14ac:dyDescent="0.25">
      <c r="A40" s="16" t="s">
        <v>37</v>
      </c>
      <c r="B40" s="24">
        <f>SUM(B18:B39)</f>
        <v>0.63970000000000005</v>
      </c>
      <c r="C40" s="8">
        <f t="shared" ref="C40" si="8">SUM(C18:C39)</f>
        <v>1359.5</v>
      </c>
      <c r="F40" s="75" t="s">
        <v>37</v>
      </c>
      <c r="G40" s="24">
        <f t="shared" ref="G40:H40" si="9">SUM(G18:G39)</f>
        <v>0.63970000000000005</v>
      </c>
      <c r="H40" s="40">
        <f t="shared" si="9"/>
        <v>2274.06</v>
      </c>
    </row>
    <row r="41" spans="1:8" x14ac:dyDescent="0.25">
      <c r="A41" s="16" t="s">
        <v>38</v>
      </c>
      <c r="B41" s="25"/>
      <c r="C41" s="8">
        <f>B9+C40</f>
        <v>3484.7</v>
      </c>
      <c r="F41" s="75" t="s">
        <v>38</v>
      </c>
      <c r="G41" s="25"/>
      <c r="H41" s="40">
        <f>G9+H40</f>
        <v>5828.9400000000005</v>
      </c>
    </row>
    <row r="42" spans="1:8" x14ac:dyDescent="0.25">
      <c r="A42" s="17" t="s">
        <v>39</v>
      </c>
      <c r="B42" s="17"/>
      <c r="C42" s="17"/>
      <c r="F42" s="76" t="s">
        <v>39</v>
      </c>
      <c r="G42" s="84"/>
      <c r="H42" s="85"/>
    </row>
    <row r="43" spans="1:8" ht="15" customHeight="1" x14ac:dyDescent="0.25">
      <c r="A43" s="186" t="s">
        <v>40</v>
      </c>
      <c r="B43" s="188" t="s">
        <v>8</v>
      </c>
      <c r="C43" s="189"/>
      <c r="F43" s="186" t="s">
        <v>40</v>
      </c>
      <c r="G43" s="218" t="s">
        <v>91</v>
      </c>
      <c r="H43" s="218" t="s">
        <v>92</v>
      </c>
    </row>
    <row r="44" spans="1:8" x14ac:dyDescent="0.25">
      <c r="A44" s="187"/>
      <c r="B44" s="44" t="s">
        <v>41</v>
      </c>
      <c r="C44" s="44" t="s">
        <v>2</v>
      </c>
      <c r="F44" s="187"/>
      <c r="G44" s="219"/>
      <c r="H44" s="219"/>
    </row>
    <row r="45" spans="1:8" ht="25.5" customHeight="1" x14ac:dyDescent="0.25">
      <c r="A45" s="20" t="s">
        <v>165</v>
      </c>
      <c r="B45" s="37">
        <v>5.75</v>
      </c>
      <c r="C45" s="26">
        <f>IFERROR(ROUND((21.05*2*B45)-(0.06*B10),2),0)</f>
        <v>114.56</v>
      </c>
      <c r="F45" s="86" t="s">
        <v>166</v>
      </c>
      <c r="G45" s="87">
        <f>22*2</f>
        <v>44</v>
      </c>
      <c r="H45" s="88">
        <f>B45*G45</f>
        <v>253</v>
      </c>
    </row>
    <row r="46" spans="1:8" ht="38.25" x14ac:dyDescent="0.25">
      <c r="A46" s="27" t="s">
        <v>163</v>
      </c>
      <c r="B46" s="37">
        <v>27</v>
      </c>
      <c r="C46" s="28">
        <f>IFERROR(ROUND(B46*21.05*80%,2),0)</f>
        <v>454.68</v>
      </c>
      <c r="F46" s="89" t="s">
        <v>115</v>
      </c>
      <c r="G46" s="87">
        <v>22</v>
      </c>
      <c r="H46" s="88">
        <f>ROUND(B46*G46*80%,2)</f>
        <v>475.2</v>
      </c>
    </row>
    <row r="47" spans="1:8" ht="25.5" customHeight="1" x14ac:dyDescent="0.25">
      <c r="A47" s="27" t="s">
        <v>74</v>
      </c>
      <c r="B47" s="184"/>
      <c r="C47" s="185"/>
      <c r="F47" s="75" t="s">
        <v>42</v>
      </c>
      <c r="G47" s="216">
        <f>SUM(H45:H46)</f>
        <v>728.2</v>
      </c>
      <c r="H47" s="216"/>
    </row>
    <row r="48" spans="1:8" ht="15" customHeight="1" x14ac:dyDescent="0.25">
      <c r="A48" s="27" t="s">
        <v>80</v>
      </c>
      <c r="B48" s="184"/>
      <c r="C48" s="185"/>
      <c r="F48" s="75" t="s">
        <v>43</v>
      </c>
      <c r="G48" s="217">
        <f>H41+G47</f>
        <v>6557.14</v>
      </c>
      <c r="H48" s="217"/>
    </row>
    <row r="49" spans="1:8" ht="15" customHeight="1" x14ac:dyDescent="0.25">
      <c r="A49" s="27" t="s">
        <v>81</v>
      </c>
      <c r="B49" s="184"/>
      <c r="C49" s="185"/>
      <c r="F49" s="76" t="s">
        <v>44</v>
      </c>
      <c r="G49" s="84"/>
      <c r="H49" s="85"/>
    </row>
    <row r="50" spans="1:8" x14ac:dyDescent="0.25">
      <c r="A50" s="48" t="s">
        <v>82</v>
      </c>
      <c r="B50" s="184"/>
      <c r="C50" s="185"/>
      <c r="F50" s="90" t="s">
        <v>40</v>
      </c>
      <c r="G50" s="91" t="s">
        <v>14</v>
      </c>
      <c r="H50" s="91" t="s">
        <v>8</v>
      </c>
    </row>
    <row r="51" spans="1:8" ht="15" customHeight="1" x14ac:dyDescent="0.25">
      <c r="A51" s="27" t="s">
        <v>169</v>
      </c>
      <c r="B51" s="184">
        <f>'Uniformes EPI Crachá'!D10+'Uniformes EPI Crachá'!D12</f>
        <v>50.37</v>
      </c>
      <c r="C51" s="185"/>
      <c r="F51" s="79" t="s">
        <v>45</v>
      </c>
      <c r="G51" s="83"/>
      <c r="H51" s="5">
        <f>ROUND(G$48*G51,2)</f>
        <v>0</v>
      </c>
    </row>
    <row r="52" spans="1:8" x14ac:dyDescent="0.25">
      <c r="A52" s="38" t="s">
        <v>170</v>
      </c>
      <c r="B52" s="184">
        <f>'Uniformes EPI Crachá'!D12</f>
        <v>0</v>
      </c>
      <c r="C52" s="185"/>
      <c r="F52" s="79" t="s">
        <v>46</v>
      </c>
      <c r="G52" s="83"/>
      <c r="H52" s="5">
        <f>ROUND(G$48*G52,2)</f>
        <v>0</v>
      </c>
    </row>
    <row r="53" spans="1:8" x14ac:dyDescent="0.25">
      <c r="A53" s="38" t="s">
        <v>60</v>
      </c>
      <c r="B53" s="184"/>
      <c r="C53" s="185"/>
      <c r="F53" s="75" t="s">
        <v>47</v>
      </c>
      <c r="G53" s="92"/>
      <c r="H53" s="30"/>
    </row>
    <row r="54" spans="1:8" ht="15" customHeight="1" x14ac:dyDescent="0.25">
      <c r="A54" s="16" t="s">
        <v>42</v>
      </c>
      <c r="B54" s="182">
        <f>SUM(C45:C46,B47:C53)</f>
        <v>619.61</v>
      </c>
      <c r="C54" s="183"/>
      <c r="F54" s="79" t="s">
        <v>48</v>
      </c>
      <c r="G54" s="93">
        <f>B61</f>
        <v>0.05</v>
      </c>
      <c r="H54" s="5">
        <f>ROUND((G48+H51+H52)*G54/(1-G57),2)</f>
        <v>345.11</v>
      </c>
    </row>
    <row r="55" spans="1:8" x14ac:dyDescent="0.25">
      <c r="A55" s="16" t="s">
        <v>43</v>
      </c>
      <c r="B55" s="190">
        <f>C41+B54</f>
        <v>4104.3099999999995</v>
      </c>
      <c r="C55" s="191"/>
      <c r="F55" s="79" t="s">
        <v>49</v>
      </c>
      <c r="G55" s="83">
        <f>B62</f>
        <v>0</v>
      </c>
      <c r="H55" s="5">
        <f>ROUND((G48+H51+H52)*G55/(1-G57),2)</f>
        <v>0</v>
      </c>
    </row>
    <row r="56" spans="1:8" x14ac:dyDescent="0.25">
      <c r="A56" s="17" t="s">
        <v>44</v>
      </c>
      <c r="B56" s="41"/>
      <c r="C56" s="41"/>
      <c r="F56" s="79" t="s">
        <v>50</v>
      </c>
      <c r="G56" s="83">
        <f>B63</f>
        <v>0</v>
      </c>
      <c r="H56" s="5">
        <f>ROUND((G48+H51+H52)*G56/(1-G57),2)</f>
        <v>0</v>
      </c>
    </row>
    <row r="57" spans="1:8" x14ac:dyDescent="0.25">
      <c r="A57" s="29" t="s">
        <v>40</v>
      </c>
      <c r="B57" s="43" t="s">
        <v>14</v>
      </c>
      <c r="C57" s="43" t="s">
        <v>8</v>
      </c>
      <c r="F57" s="75" t="s">
        <v>51</v>
      </c>
      <c r="G57" s="31">
        <f t="shared" ref="G57" si="10">SUM(G54:G56)</f>
        <v>0.05</v>
      </c>
      <c r="H57" s="5">
        <f>SUM(H54:H56)</f>
        <v>345.11</v>
      </c>
    </row>
    <row r="58" spans="1:8" x14ac:dyDescent="0.25">
      <c r="A58" s="20" t="s">
        <v>45</v>
      </c>
      <c r="B58" s="10"/>
      <c r="C58" s="5">
        <f>ROUND(B$55*B58,2)</f>
        <v>0</v>
      </c>
      <c r="F58" s="79" t="s">
        <v>52</v>
      </c>
      <c r="G58" s="4"/>
      <c r="H58" s="3">
        <f>SUM(H51:H52,H57)</f>
        <v>345.11</v>
      </c>
    </row>
    <row r="59" spans="1:8" x14ac:dyDescent="0.25">
      <c r="A59" s="20" t="s">
        <v>46</v>
      </c>
      <c r="B59" s="10"/>
      <c r="C59" s="5">
        <f>ROUND(B$55*B59,2)</f>
        <v>0</v>
      </c>
      <c r="F59" s="79"/>
      <c r="G59" s="94"/>
      <c r="H59" s="1" t="s">
        <v>8</v>
      </c>
    </row>
    <row r="60" spans="1:8" x14ac:dyDescent="0.25">
      <c r="A60" s="16" t="s">
        <v>47</v>
      </c>
      <c r="B60" s="30"/>
      <c r="C60" s="30"/>
      <c r="F60" s="95" t="s">
        <v>53</v>
      </c>
      <c r="G60" s="95"/>
      <c r="H60" s="96">
        <f>G48+H58</f>
        <v>6902.25</v>
      </c>
    </row>
    <row r="61" spans="1:8" x14ac:dyDescent="0.25">
      <c r="A61" s="20" t="s">
        <v>48</v>
      </c>
      <c r="B61" s="39">
        <v>0.05</v>
      </c>
      <c r="C61" s="5">
        <f>ROUND((B55+C58+C59)*B61/(1-B64),2)</f>
        <v>216.02</v>
      </c>
      <c r="G61" s="15"/>
      <c r="H61" s="34"/>
    </row>
    <row r="62" spans="1:8" x14ac:dyDescent="0.25">
      <c r="A62" s="20" t="s">
        <v>49</v>
      </c>
      <c r="B62" s="9"/>
      <c r="C62" s="5">
        <f>ROUND((B55+C58+C59)*B62/(1-B64),2)</f>
        <v>0</v>
      </c>
      <c r="F62" s="15" t="s">
        <v>93</v>
      </c>
      <c r="G62" s="97" t="s">
        <v>94</v>
      </c>
      <c r="H62" s="34" t="s">
        <v>95</v>
      </c>
    </row>
    <row r="63" spans="1:8" x14ac:dyDescent="0.25">
      <c r="A63" s="20" t="s">
        <v>50</v>
      </c>
      <c r="B63" s="9"/>
      <c r="C63" s="5">
        <f>ROUND((B55+C58+C59)*B63/(1-B64),2)</f>
        <v>0</v>
      </c>
      <c r="H63" s="34"/>
    </row>
    <row r="64" spans="1:8" x14ac:dyDescent="0.25">
      <c r="A64" s="16" t="s">
        <v>51</v>
      </c>
      <c r="B64" s="31">
        <f t="shared" ref="B64:C64" si="11">SUM(B61:B63)</f>
        <v>0.05</v>
      </c>
      <c r="C64" s="5">
        <f t="shared" si="11"/>
        <v>216.02</v>
      </c>
      <c r="F64" s="15" t="s">
        <v>114</v>
      </c>
    </row>
    <row r="65" spans="1:5" x14ac:dyDescent="0.25">
      <c r="A65" s="20" t="s">
        <v>52</v>
      </c>
      <c r="B65" s="4">
        <v>0.85</v>
      </c>
      <c r="C65" s="3">
        <f>SUM(C58:C59,C64)</f>
        <v>216.02</v>
      </c>
    </row>
    <row r="66" spans="1:5" x14ac:dyDescent="0.25">
      <c r="A66" s="20"/>
      <c r="B66" s="2"/>
      <c r="C66" s="1" t="s">
        <v>8</v>
      </c>
    </row>
    <row r="67" spans="1:5" x14ac:dyDescent="0.25">
      <c r="A67" s="18" t="s">
        <v>53</v>
      </c>
      <c r="B67" s="18"/>
      <c r="C67" s="40">
        <f>B55+C65</f>
        <v>4320.33</v>
      </c>
    </row>
    <row r="68" spans="1:5" x14ac:dyDescent="0.25">
      <c r="A68" s="32"/>
      <c r="B68" s="33"/>
      <c r="C68" s="163"/>
    </row>
    <row r="69" spans="1:5" s="42" customFormat="1" x14ac:dyDescent="0.25">
      <c r="A69" s="15"/>
      <c r="B69" s="163"/>
      <c r="C69" s="163"/>
    </row>
    <row r="70" spans="1:5" x14ac:dyDescent="0.25">
      <c r="B70" s="163"/>
      <c r="C70" s="163"/>
      <c r="E70" s="42"/>
    </row>
  </sheetData>
  <sheetProtection formatCells="0" formatColumns="0" formatRows="0"/>
  <mergeCells count="42">
    <mergeCell ref="G47:H47"/>
    <mergeCell ref="G48:H48"/>
    <mergeCell ref="F43:F44"/>
    <mergeCell ref="G43:G44"/>
    <mergeCell ref="H43:H44"/>
    <mergeCell ref="G11:H11"/>
    <mergeCell ref="G9:H9"/>
    <mergeCell ref="G10:H10"/>
    <mergeCell ref="G7:H7"/>
    <mergeCell ref="G8:H8"/>
    <mergeCell ref="G5:H5"/>
    <mergeCell ref="G6:H6"/>
    <mergeCell ref="G3:H3"/>
    <mergeCell ref="G4:H4"/>
    <mergeCell ref="F1:H1"/>
    <mergeCell ref="G2:H2"/>
    <mergeCell ref="B55:C55"/>
    <mergeCell ref="B2:C2"/>
    <mergeCell ref="B8:C8"/>
    <mergeCell ref="B7:C7"/>
    <mergeCell ref="B6:C6"/>
    <mergeCell ref="B5:C5"/>
    <mergeCell ref="B4:C4"/>
    <mergeCell ref="B3:C3"/>
    <mergeCell ref="B9:C9"/>
    <mergeCell ref="B15:C15"/>
    <mergeCell ref="B13:C13"/>
    <mergeCell ref="B11:C11"/>
    <mergeCell ref="B16:C16"/>
    <mergeCell ref="B10:C10"/>
    <mergeCell ref="B14:C14"/>
    <mergeCell ref="B53:C53"/>
    <mergeCell ref="A1:C1"/>
    <mergeCell ref="B54:C54"/>
    <mergeCell ref="B52:C52"/>
    <mergeCell ref="A43:A44"/>
    <mergeCell ref="B51:C51"/>
    <mergeCell ref="B43:C43"/>
    <mergeCell ref="B50:C50"/>
    <mergeCell ref="B49:C49"/>
    <mergeCell ref="B48:C48"/>
    <mergeCell ref="B47:C47"/>
  </mergeCells>
  <conditionalFormatting sqref="A2:A31">
    <cfRule type="cellIs" dxfId="88" priority="167" operator="equal">
      <formula>0</formula>
    </cfRule>
  </conditionalFormatting>
  <conditionalFormatting sqref="A33:A43">
    <cfRule type="cellIs" dxfId="87" priority="218" operator="equal">
      <formula>0</formula>
    </cfRule>
  </conditionalFormatting>
  <conditionalFormatting sqref="A45:A51 A53:A68">
    <cfRule type="cellIs" dxfId="86" priority="174" operator="equal">
      <formula>0</formula>
    </cfRule>
  </conditionalFormatting>
  <conditionalFormatting sqref="A32:C32">
    <cfRule type="cellIs" dxfId="85" priority="155" operator="equal">
      <formula>0</formula>
    </cfRule>
  </conditionalFormatting>
  <conditionalFormatting sqref="A69:C1048576">
    <cfRule type="cellIs" dxfId="84" priority="329" operator="equal">
      <formula>0</formula>
    </cfRule>
  </conditionalFormatting>
  <conditionalFormatting sqref="B2:C2 B3 B7 B8:C15 B16 B17:C31 C45:C46">
    <cfRule type="cellIs" dxfId="83" priority="223" operator="equal">
      <formula>0</formula>
    </cfRule>
  </conditionalFormatting>
  <conditionalFormatting sqref="B4:C6">
    <cfRule type="cellIs" dxfId="82" priority="173" operator="equal">
      <formula>0</formula>
    </cfRule>
  </conditionalFormatting>
  <conditionalFormatting sqref="B33:C44">
    <cfRule type="cellIs" dxfId="81" priority="157" operator="equal">
      <formula>0</formula>
    </cfRule>
  </conditionalFormatting>
  <conditionalFormatting sqref="B47:C68">
    <cfRule type="cellIs" dxfId="80" priority="154" operator="equal">
      <formula>0</formula>
    </cfRule>
  </conditionalFormatting>
  <conditionalFormatting sqref="F1:F5">
    <cfRule type="cellIs" dxfId="79" priority="3" operator="equal">
      <formula>0</formula>
    </cfRule>
  </conditionalFormatting>
  <conditionalFormatting sqref="F11:F13">
    <cfRule type="cellIs" dxfId="78" priority="27" operator="equal">
      <formula>0</formula>
    </cfRule>
  </conditionalFormatting>
  <conditionalFormatting sqref="F62:H63">
    <cfRule type="cellIs" dxfId="77" priority="10" operator="equal">
      <formula>0</formula>
    </cfRule>
  </conditionalFormatting>
  <conditionalFormatting sqref="G18:G40">
    <cfRule type="cellIs" dxfId="76" priority="2" operator="equal">
      <formula>0</formula>
    </cfRule>
  </conditionalFormatting>
  <conditionalFormatting sqref="G51:G52">
    <cfRule type="cellIs" dxfId="75" priority="8" operator="equal">
      <formula>0</formula>
    </cfRule>
  </conditionalFormatting>
  <conditionalFormatting sqref="G54:G57">
    <cfRule type="cellIs" dxfId="74" priority="6" operator="equal">
      <formula>0</formula>
    </cfRule>
  </conditionalFormatting>
  <conditionalFormatting sqref="G5:H5">
    <cfRule type="cellIs" dxfId="73" priority="25" operator="equal">
      <formula>0</formula>
    </cfRule>
  </conditionalFormatting>
  <conditionalFormatting sqref="G9:H9">
    <cfRule type="cellIs" dxfId="72" priority="26" operator="equal">
      <formula>0</formula>
    </cfRule>
  </conditionalFormatting>
  <conditionalFormatting sqref="G47:H48">
    <cfRule type="cellIs" dxfId="71" priority="24" operator="equal">
      <formula>0</formula>
    </cfRule>
  </conditionalFormatting>
  <conditionalFormatting sqref="H18:H25">
    <cfRule type="cellIs" dxfId="70" priority="19" operator="equal">
      <formula>0</formula>
    </cfRule>
  </conditionalFormatting>
  <conditionalFormatting sqref="H27:H33">
    <cfRule type="cellIs" dxfId="69" priority="18" operator="equal">
      <formula>0</formula>
    </cfRule>
  </conditionalFormatting>
  <conditionalFormatting sqref="H35:H37">
    <cfRule type="cellIs" dxfId="68" priority="17" operator="equal">
      <formula>0</formula>
    </cfRule>
  </conditionalFormatting>
  <conditionalFormatting sqref="H39:H41">
    <cfRule type="cellIs" dxfId="67" priority="16" operator="equal">
      <formula>0</formula>
    </cfRule>
  </conditionalFormatting>
  <conditionalFormatting sqref="H51:H60">
    <cfRule type="cellIs" dxfId="66" priority="14" operator="equal">
      <formula>0</formula>
    </cfRule>
  </conditionalFormatting>
  <conditionalFormatting sqref="A52">
    <cfRule type="cellIs" dxfId="65" priority="1" operator="equal">
      <formula>0</formula>
    </cfRule>
  </conditionalFormatting>
  <pageMargins left="0.51181102362204722" right="0.51181102362204722" top="1.3385826771653544" bottom="0.78740157480314965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9"/>
  <sheetViews>
    <sheetView topLeftCell="A38" zoomScaleNormal="100" workbookViewId="0">
      <selection activeCell="B53" sqref="B53:C53"/>
    </sheetView>
  </sheetViews>
  <sheetFormatPr defaultRowHeight="15" x14ac:dyDescent="0.25"/>
  <cols>
    <col min="1" max="1" width="49.140625" style="15" customWidth="1"/>
    <col min="2" max="2" width="23.28515625" style="34" bestFit="1" customWidth="1"/>
    <col min="3" max="3" width="11.28515625" style="34" bestFit="1" customWidth="1"/>
    <col min="4" max="4" width="5.5703125" style="15" bestFit="1" customWidth="1"/>
    <col min="5" max="5" width="9.140625" style="15"/>
    <col min="6" max="6" width="48.7109375" style="15" customWidth="1"/>
    <col min="7" max="7" width="17.7109375" style="34" bestFit="1" customWidth="1"/>
    <col min="8" max="8" width="11.28515625" style="15" bestFit="1" customWidth="1"/>
    <col min="9" max="16384" width="9.140625" style="15"/>
  </cols>
  <sheetData>
    <row r="1" spans="1:8" x14ac:dyDescent="0.25">
      <c r="A1" s="179" t="s">
        <v>103</v>
      </c>
      <c r="B1" s="180"/>
      <c r="C1" s="181"/>
      <c r="F1" s="212" t="s">
        <v>105</v>
      </c>
      <c r="G1" s="212"/>
      <c r="H1" s="212"/>
    </row>
    <row r="2" spans="1:8" s="12" customFormat="1" x14ac:dyDescent="0.25">
      <c r="A2" s="11" t="s">
        <v>3</v>
      </c>
      <c r="B2" s="192">
        <v>2125.1999999999998</v>
      </c>
      <c r="C2" s="193"/>
      <c r="F2" s="11" t="s">
        <v>3</v>
      </c>
      <c r="G2" s="210">
        <f>B2</f>
        <v>2125.1999999999998</v>
      </c>
      <c r="H2" s="210"/>
    </row>
    <row r="3" spans="1:8" s="12" customFormat="1" ht="12.75" customHeight="1" x14ac:dyDescent="0.25">
      <c r="A3" s="13" t="s">
        <v>4</v>
      </c>
      <c r="B3" s="188" t="s">
        <v>84</v>
      </c>
      <c r="C3" s="189"/>
      <c r="F3" s="13" t="s">
        <v>4</v>
      </c>
      <c r="G3" s="210" t="str">
        <f>B3</f>
        <v>Estoquista (Almoxarife)</v>
      </c>
      <c r="H3" s="210"/>
    </row>
    <row r="4" spans="1:8" s="12" customFormat="1" ht="12.75" customHeight="1" x14ac:dyDescent="0.25">
      <c r="A4" s="14" t="s">
        <v>0</v>
      </c>
      <c r="B4" s="200" t="s">
        <v>77</v>
      </c>
      <c r="C4" s="201"/>
      <c r="F4" s="14" t="s">
        <v>0</v>
      </c>
      <c r="G4" s="210" t="str">
        <f>B4</f>
        <v>MG002103/2024</v>
      </c>
      <c r="H4" s="210"/>
    </row>
    <row r="5" spans="1:8" ht="15" customHeight="1" x14ac:dyDescent="0.25">
      <c r="A5" s="14" t="s">
        <v>1</v>
      </c>
      <c r="B5" s="198" t="s">
        <v>85</v>
      </c>
      <c r="C5" s="199"/>
      <c r="F5" s="14" t="s">
        <v>1</v>
      </c>
      <c r="G5" s="210" t="str">
        <f>B5</f>
        <v>Contagem</v>
      </c>
      <c r="H5" s="210"/>
    </row>
    <row r="6" spans="1:8" ht="15" customHeight="1" x14ac:dyDescent="0.25">
      <c r="A6" s="16" t="s">
        <v>5</v>
      </c>
      <c r="B6" s="196">
        <v>44</v>
      </c>
      <c r="C6" s="197"/>
      <c r="F6" s="75" t="s">
        <v>86</v>
      </c>
      <c r="G6" s="211">
        <v>8</v>
      </c>
      <c r="H6" s="211"/>
    </row>
    <row r="7" spans="1:8" x14ac:dyDescent="0.25">
      <c r="A7" s="17" t="s">
        <v>6</v>
      </c>
      <c r="B7" s="194"/>
      <c r="C7" s="195"/>
      <c r="F7" s="76" t="s">
        <v>6</v>
      </c>
      <c r="G7" s="214"/>
      <c r="H7" s="215"/>
    </row>
    <row r="8" spans="1:8" ht="15" customHeight="1" x14ac:dyDescent="0.25">
      <c r="A8" s="18" t="s">
        <v>7</v>
      </c>
      <c r="B8" s="188" t="s">
        <v>8</v>
      </c>
      <c r="C8" s="189"/>
      <c r="F8" s="77" t="s">
        <v>7</v>
      </c>
      <c r="G8" s="188" t="s">
        <v>8</v>
      </c>
      <c r="H8" s="189"/>
    </row>
    <row r="9" spans="1:8" ht="15" customHeight="1" x14ac:dyDescent="0.25">
      <c r="A9" s="19" t="s">
        <v>9</v>
      </c>
      <c r="B9" s="202">
        <f>SUM(B10:C14)</f>
        <v>2125.1999999999998</v>
      </c>
      <c r="C9" s="203"/>
      <c r="F9" s="78" t="s">
        <v>96</v>
      </c>
      <c r="G9" s="213">
        <f>SUM(G14*H14,G15*H15)</f>
        <v>28439.040000000001</v>
      </c>
      <c r="H9" s="213"/>
    </row>
    <row r="10" spans="1:8" x14ac:dyDescent="0.25">
      <c r="A10" s="35" t="s">
        <v>79</v>
      </c>
      <c r="B10" s="206">
        <f>ROUND(B2/44*44,2)</f>
        <v>2125.1999999999998</v>
      </c>
      <c r="C10" s="207"/>
      <c r="F10" s="79" t="s">
        <v>97</v>
      </c>
      <c r="G10" s="204">
        <f>G2</f>
        <v>2125.1999999999998</v>
      </c>
      <c r="H10" s="205"/>
    </row>
    <row r="11" spans="1:8" ht="15" customHeight="1" x14ac:dyDescent="0.25">
      <c r="A11" s="35" t="s">
        <v>56</v>
      </c>
      <c r="B11" s="206"/>
      <c r="C11" s="207"/>
      <c r="F11" s="20"/>
      <c r="G11" s="204"/>
      <c r="H11" s="205"/>
    </row>
    <row r="12" spans="1:8" x14ac:dyDescent="0.25">
      <c r="A12" s="35" t="s">
        <v>10</v>
      </c>
      <c r="B12" s="46"/>
      <c r="C12" s="47"/>
      <c r="F12" s="20"/>
      <c r="G12" s="73"/>
      <c r="H12" s="74"/>
    </row>
    <row r="13" spans="1:8" ht="25.5" x14ac:dyDescent="0.25">
      <c r="A13" s="35" t="s">
        <v>11</v>
      </c>
      <c r="B13" s="206"/>
      <c r="C13" s="207"/>
      <c r="F13" s="20"/>
      <c r="G13" s="73" t="s">
        <v>87</v>
      </c>
      <c r="H13" s="74" t="s">
        <v>88</v>
      </c>
    </row>
    <row r="14" spans="1:8" x14ac:dyDescent="0.2">
      <c r="A14" s="35"/>
      <c r="B14" s="206"/>
      <c r="C14" s="207"/>
      <c r="F14" s="79" t="s">
        <v>99</v>
      </c>
      <c r="G14" s="80">
        <f>88*8</f>
        <v>704</v>
      </c>
      <c r="H14" s="81">
        <f>ROUND(SUM(G10:H11)/220*200%,2)</f>
        <v>19.32</v>
      </c>
    </row>
    <row r="15" spans="1:8" x14ac:dyDescent="0.2">
      <c r="A15" s="20"/>
      <c r="B15" s="204"/>
      <c r="C15" s="205"/>
      <c r="F15" s="79" t="s">
        <v>98</v>
      </c>
      <c r="G15" s="80">
        <f>96*8</f>
        <v>768</v>
      </c>
      <c r="H15" s="81">
        <f>ROUND(SUM(G10:H11)/220*200%,2)</f>
        <v>19.32</v>
      </c>
    </row>
    <row r="16" spans="1:8" ht="25.5" customHeight="1" x14ac:dyDescent="0.25">
      <c r="A16" s="21" t="s">
        <v>12</v>
      </c>
      <c r="B16" s="208"/>
      <c r="C16" s="209"/>
      <c r="F16" s="77" t="s">
        <v>12</v>
      </c>
      <c r="G16" s="77"/>
      <c r="H16" s="82"/>
    </row>
    <row r="17" spans="1:8" x14ac:dyDescent="0.25">
      <c r="A17" s="16" t="s">
        <v>13</v>
      </c>
      <c r="B17" s="22" t="s">
        <v>14</v>
      </c>
      <c r="C17" s="1" t="s">
        <v>8</v>
      </c>
      <c r="F17" s="75" t="s">
        <v>13</v>
      </c>
      <c r="G17" s="22" t="s">
        <v>14</v>
      </c>
      <c r="H17" s="1" t="s">
        <v>8</v>
      </c>
    </row>
    <row r="18" spans="1:8" x14ac:dyDescent="0.25">
      <c r="A18" s="20" t="s">
        <v>15</v>
      </c>
      <c r="B18" s="9">
        <v>0.2</v>
      </c>
      <c r="C18" s="7">
        <f>ROUND(B$9*B18,2)</f>
        <v>425.04</v>
      </c>
      <c r="F18" s="79" t="s">
        <v>15</v>
      </c>
      <c r="G18" s="83">
        <f t="shared" ref="G18:G25" si="0">B18</f>
        <v>0.2</v>
      </c>
      <c r="H18" s="5">
        <f>ROUND(G$9*G18,2)</f>
        <v>5687.81</v>
      </c>
    </row>
    <row r="19" spans="1:8" x14ac:dyDescent="0.25">
      <c r="A19" s="20" t="s">
        <v>16</v>
      </c>
      <c r="B19" s="9">
        <v>1.4999999999999999E-2</v>
      </c>
      <c r="C19" s="7">
        <f t="shared" ref="C19:C25" si="1">ROUND(B$9*B19,2)</f>
        <v>31.88</v>
      </c>
      <c r="F19" s="79" t="s">
        <v>16</v>
      </c>
      <c r="G19" s="83">
        <f t="shared" si="0"/>
        <v>1.4999999999999999E-2</v>
      </c>
      <c r="H19" s="5">
        <f t="shared" ref="H19:H25" si="2">ROUND(G$9*G19,2)</f>
        <v>426.59</v>
      </c>
    </row>
    <row r="20" spans="1:8" x14ac:dyDescent="0.25">
      <c r="A20" s="20" t="s">
        <v>17</v>
      </c>
      <c r="B20" s="9">
        <v>0.01</v>
      </c>
      <c r="C20" s="7">
        <f t="shared" si="1"/>
        <v>21.25</v>
      </c>
      <c r="F20" s="79" t="s">
        <v>17</v>
      </c>
      <c r="G20" s="83">
        <f t="shared" si="0"/>
        <v>0.01</v>
      </c>
      <c r="H20" s="5">
        <f t="shared" si="2"/>
        <v>284.39</v>
      </c>
    </row>
    <row r="21" spans="1:8" x14ac:dyDescent="0.25">
      <c r="A21" s="20" t="s">
        <v>18</v>
      </c>
      <c r="B21" s="9">
        <v>2E-3</v>
      </c>
      <c r="C21" s="7">
        <f t="shared" si="1"/>
        <v>4.25</v>
      </c>
      <c r="F21" s="79" t="s">
        <v>18</v>
      </c>
      <c r="G21" s="83">
        <f t="shared" si="0"/>
        <v>2E-3</v>
      </c>
      <c r="H21" s="5">
        <f t="shared" si="2"/>
        <v>56.88</v>
      </c>
    </row>
    <row r="22" spans="1:8" x14ac:dyDescent="0.25">
      <c r="A22" s="20" t="s">
        <v>19</v>
      </c>
      <c r="B22" s="9">
        <v>2.5000000000000001E-2</v>
      </c>
      <c r="C22" s="7">
        <f t="shared" si="1"/>
        <v>53.13</v>
      </c>
      <c r="F22" s="79" t="s">
        <v>19</v>
      </c>
      <c r="G22" s="83">
        <f t="shared" si="0"/>
        <v>2.5000000000000001E-2</v>
      </c>
      <c r="H22" s="5">
        <f t="shared" si="2"/>
        <v>710.98</v>
      </c>
    </row>
    <row r="23" spans="1:8" x14ac:dyDescent="0.25">
      <c r="A23" s="20" t="s">
        <v>20</v>
      </c>
      <c r="B23" s="9">
        <v>0.08</v>
      </c>
      <c r="C23" s="7">
        <f t="shared" si="1"/>
        <v>170.02</v>
      </c>
      <c r="F23" s="79" t="s">
        <v>20</v>
      </c>
      <c r="G23" s="83">
        <f t="shared" si="0"/>
        <v>0.08</v>
      </c>
      <c r="H23" s="5">
        <f t="shared" si="2"/>
        <v>2275.12</v>
      </c>
    </row>
    <row r="24" spans="1:8" x14ac:dyDescent="0.25">
      <c r="A24" s="20" t="s">
        <v>21</v>
      </c>
      <c r="B24" s="9">
        <f>'Estoquista (Almoxarife)-BH'!B24</f>
        <v>0</v>
      </c>
      <c r="C24" s="7">
        <f t="shared" si="1"/>
        <v>0</v>
      </c>
      <c r="F24" s="79" t="s">
        <v>21</v>
      </c>
      <c r="G24" s="83">
        <f t="shared" si="0"/>
        <v>0</v>
      </c>
      <c r="H24" s="5">
        <f t="shared" si="2"/>
        <v>0</v>
      </c>
    </row>
    <row r="25" spans="1:8" x14ac:dyDescent="0.25">
      <c r="A25" s="20" t="s">
        <v>22</v>
      </c>
      <c r="B25" s="9">
        <v>6.0000000000000001E-3</v>
      </c>
      <c r="C25" s="7">
        <f t="shared" si="1"/>
        <v>12.75</v>
      </c>
      <c r="F25" s="79" t="s">
        <v>22</v>
      </c>
      <c r="G25" s="83">
        <f t="shared" si="0"/>
        <v>6.0000000000000001E-3</v>
      </c>
      <c r="H25" s="5">
        <f t="shared" si="2"/>
        <v>170.63</v>
      </c>
    </row>
    <row r="26" spans="1:8" x14ac:dyDescent="0.25">
      <c r="A26" s="16" t="s">
        <v>23</v>
      </c>
      <c r="B26" s="22" t="s">
        <v>14</v>
      </c>
      <c r="C26" s="1" t="s">
        <v>8</v>
      </c>
      <c r="F26" s="75" t="s">
        <v>23</v>
      </c>
      <c r="G26" s="22" t="s">
        <v>14</v>
      </c>
      <c r="H26" s="1" t="s">
        <v>8</v>
      </c>
    </row>
    <row r="27" spans="1:8" x14ac:dyDescent="0.25">
      <c r="A27" s="20" t="s">
        <v>24</v>
      </c>
      <c r="B27" s="9">
        <v>0.1111</v>
      </c>
      <c r="C27" s="7">
        <f t="shared" ref="C27:C33" si="3">ROUND(B$9*B27,2)</f>
        <v>236.11</v>
      </c>
      <c r="F27" s="79" t="s">
        <v>24</v>
      </c>
      <c r="G27" s="83">
        <f t="shared" ref="G27:G33" si="4">B27</f>
        <v>0.1111</v>
      </c>
      <c r="H27" s="5">
        <f>ROUND(G$9*G27,2)</f>
        <v>3159.58</v>
      </c>
    </row>
    <row r="28" spans="1:8" x14ac:dyDescent="0.25">
      <c r="A28" s="20" t="s">
        <v>25</v>
      </c>
      <c r="B28" s="36"/>
      <c r="C28" s="7">
        <f t="shared" si="3"/>
        <v>0</v>
      </c>
      <c r="F28" s="79" t="s">
        <v>25</v>
      </c>
      <c r="G28" s="83">
        <f t="shared" si="4"/>
        <v>0</v>
      </c>
      <c r="H28" s="5">
        <f t="shared" ref="H28:H33" si="5">ROUND(G$9*G28,2)</f>
        <v>0</v>
      </c>
    </row>
    <row r="29" spans="1:8" x14ac:dyDescent="0.25">
      <c r="A29" s="20" t="s">
        <v>26</v>
      </c>
      <c r="B29" s="36"/>
      <c r="C29" s="7">
        <f t="shared" si="3"/>
        <v>0</v>
      </c>
      <c r="F29" s="79" t="s">
        <v>26</v>
      </c>
      <c r="G29" s="83">
        <f t="shared" si="4"/>
        <v>0</v>
      </c>
      <c r="H29" s="5">
        <f t="shared" si="5"/>
        <v>0</v>
      </c>
    </row>
    <row r="30" spans="1:8" x14ac:dyDescent="0.25">
      <c r="A30" s="20" t="s">
        <v>27</v>
      </c>
      <c r="B30" s="36"/>
      <c r="C30" s="7">
        <f t="shared" si="3"/>
        <v>0</v>
      </c>
      <c r="F30" s="79" t="s">
        <v>27</v>
      </c>
      <c r="G30" s="83">
        <f t="shared" si="4"/>
        <v>0</v>
      </c>
      <c r="H30" s="5">
        <f t="shared" si="5"/>
        <v>0</v>
      </c>
    </row>
    <row r="31" spans="1:8" x14ac:dyDescent="0.25">
      <c r="A31" s="20" t="s">
        <v>28</v>
      </c>
      <c r="B31" s="36"/>
      <c r="C31" s="7">
        <f t="shared" si="3"/>
        <v>0</v>
      </c>
      <c r="F31" s="79" t="s">
        <v>28</v>
      </c>
      <c r="G31" s="83">
        <f t="shared" si="4"/>
        <v>0</v>
      </c>
      <c r="H31" s="5">
        <f t="shared" si="5"/>
        <v>0</v>
      </c>
    </row>
    <row r="32" spans="1:8" x14ac:dyDescent="0.25">
      <c r="A32" s="20" t="s">
        <v>29</v>
      </c>
      <c r="B32" s="36">
        <v>5.4000000000000003E-3</v>
      </c>
      <c r="C32" s="7">
        <f t="shared" si="3"/>
        <v>11.48</v>
      </c>
      <c r="F32" s="79" t="s">
        <v>29</v>
      </c>
      <c r="G32" s="83">
        <f t="shared" si="4"/>
        <v>5.4000000000000003E-3</v>
      </c>
      <c r="H32" s="5">
        <f t="shared" si="5"/>
        <v>153.57</v>
      </c>
    </row>
    <row r="33" spans="1:8" x14ac:dyDescent="0.25">
      <c r="A33" s="20" t="s">
        <v>30</v>
      </c>
      <c r="B33" s="9">
        <v>8.3299999999999999E-2</v>
      </c>
      <c r="C33" s="7">
        <f t="shared" si="3"/>
        <v>177.03</v>
      </c>
      <c r="F33" s="79" t="s">
        <v>30</v>
      </c>
      <c r="G33" s="83">
        <f t="shared" si="4"/>
        <v>8.3299999999999999E-2</v>
      </c>
      <c r="H33" s="5">
        <f t="shared" si="5"/>
        <v>2368.9699999999998</v>
      </c>
    </row>
    <row r="34" spans="1:8" x14ac:dyDescent="0.25">
      <c r="A34" s="16" t="s">
        <v>31</v>
      </c>
      <c r="B34" s="22" t="s">
        <v>14</v>
      </c>
      <c r="C34" s="1" t="s">
        <v>8</v>
      </c>
      <c r="F34" s="75" t="s">
        <v>31</v>
      </c>
      <c r="G34" s="22" t="s">
        <v>14</v>
      </c>
      <c r="H34" s="1" t="s">
        <v>8</v>
      </c>
    </row>
    <row r="35" spans="1:8" x14ac:dyDescent="0.25">
      <c r="A35" s="20" t="s">
        <v>32</v>
      </c>
      <c r="B35" s="9"/>
      <c r="C35" s="7">
        <f t="shared" ref="C35:C37" si="6">ROUND(B$9*B35,2)</f>
        <v>0</v>
      </c>
      <c r="F35" s="79" t="s">
        <v>32</v>
      </c>
      <c r="G35" s="83">
        <f>B35</f>
        <v>0</v>
      </c>
      <c r="H35" s="5">
        <f>ROUND(G$9*G35,2)</f>
        <v>0</v>
      </c>
    </row>
    <row r="36" spans="1:8" x14ac:dyDescent="0.25">
      <c r="A36" s="20" t="s">
        <v>33</v>
      </c>
      <c r="B36" s="9"/>
      <c r="C36" s="7">
        <f t="shared" si="6"/>
        <v>0</v>
      </c>
      <c r="F36" s="79" t="s">
        <v>33</v>
      </c>
      <c r="G36" s="83">
        <f>B36</f>
        <v>0</v>
      </c>
      <c r="H36" s="5">
        <f t="shared" ref="H36:H37" si="7">ROUND(G$9*G36,2)</f>
        <v>0</v>
      </c>
    </row>
    <row r="37" spans="1:8" ht="25.5" x14ac:dyDescent="0.25">
      <c r="A37" s="20" t="s">
        <v>34</v>
      </c>
      <c r="B37" s="9">
        <v>3.44E-2</v>
      </c>
      <c r="C37" s="7">
        <f t="shared" si="6"/>
        <v>73.11</v>
      </c>
      <c r="F37" s="20" t="s">
        <v>89</v>
      </c>
      <c r="G37" s="83">
        <f>B37</f>
        <v>3.44E-2</v>
      </c>
      <c r="H37" s="5">
        <f t="shared" si="7"/>
        <v>978.3</v>
      </c>
    </row>
    <row r="38" spans="1:8" x14ac:dyDescent="0.25">
      <c r="A38" s="16" t="s">
        <v>35</v>
      </c>
      <c r="B38" s="22" t="s">
        <v>14</v>
      </c>
      <c r="C38" s="1" t="s">
        <v>8</v>
      </c>
      <c r="F38" s="75" t="s">
        <v>35</v>
      </c>
      <c r="G38" s="22" t="s">
        <v>14</v>
      </c>
      <c r="H38" s="1" t="s">
        <v>8</v>
      </c>
    </row>
    <row r="39" spans="1:8" ht="25.5" x14ac:dyDescent="0.25">
      <c r="A39" s="20" t="s">
        <v>36</v>
      </c>
      <c r="B39" s="23">
        <f>ROUND(SUM(B18:B25)*SUM(B27:B33),4)</f>
        <v>6.7500000000000004E-2</v>
      </c>
      <c r="C39" s="7">
        <f>ROUND(B$9*B39,2)</f>
        <v>143.44999999999999</v>
      </c>
      <c r="F39" s="79" t="s">
        <v>90</v>
      </c>
      <c r="G39" s="23">
        <f>ROUND(SUM(G18:G25)*SUM(G27:G33),4)</f>
        <v>6.7500000000000004E-2</v>
      </c>
      <c r="H39" s="5">
        <f>ROUND(G$9*G39,2)</f>
        <v>1919.64</v>
      </c>
    </row>
    <row r="40" spans="1:8" x14ac:dyDescent="0.25">
      <c r="A40" s="16" t="s">
        <v>37</v>
      </c>
      <c r="B40" s="24">
        <f>SUM(B18:B39)</f>
        <v>0.63970000000000005</v>
      </c>
      <c r="C40" s="8">
        <f t="shared" ref="C40" si="8">SUM(C18:C39)</f>
        <v>1359.5</v>
      </c>
      <c r="F40" s="75" t="s">
        <v>37</v>
      </c>
      <c r="G40" s="24">
        <f t="shared" ref="G40:H40" si="9">SUM(G18:G39)</f>
        <v>0.63970000000000005</v>
      </c>
      <c r="H40" s="40">
        <f t="shared" si="9"/>
        <v>18192.46</v>
      </c>
    </row>
    <row r="41" spans="1:8" x14ac:dyDescent="0.25">
      <c r="A41" s="16" t="s">
        <v>38</v>
      </c>
      <c r="B41" s="25"/>
      <c r="C41" s="8">
        <f>B9+C40</f>
        <v>3484.7</v>
      </c>
      <c r="F41" s="75" t="s">
        <v>38</v>
      </c>
      <c r="G41" s="25"/>
      <c r="H41" s="40">
        <f>G9+H40</f>
        <v>46631.5</v>
      </c>
    </row>
    <row r="42" spans="1:8" x14ac:dyDescent="0.25">
      <c r="A42" s="17" t="s">
        <v>39</v>
      </c>
      <c r="B42" s="17"/>
      <c r="C42" s="17"/>
      <c r="F42" s="76" t="s">
        <v>39</v>
      </c>
      <c r="G42" s="84"/>
      <c r="H42" s="85"/>
    </row>
    <row r="43" spans="1:8" ht="15" customHeight="1" x14ac:dyDescent="0.25">
      <c r="A43" s="186" t="s">
        <v>40</v>
      </c>
      <c r="B43" s="188" t="s">
        <v>8</v>
      </c>
      <c r="C43" s="189"/>
      <c r="F43" s="186" t="s">
        <v>40</v>
      </c>
      <c r="G43" s="218" t="s">
        <v>91</v>
      </c>
      <c r="H43" s="218" t="s">
        <v>92</v>
      </c>
    </row>
    <row r="44" spans="1:8" x14ac:dyDescent="0.25">
      <c r="A44" s="187"/>
      <c r="B44" s="44" t="s">
        <v>41</v>
      </c>
      <c r="C44" s="44" t="s">
        <v>2</v>
      </c>
      <c r="F44" s="187"/>
      <c r="G44" s="219"/>
      <c r="H44" s="219"/>
    </row>
    <row r="45" spans="1:8" ht="25.5" customHeight="1" x14ac:dyDescent="0.25">
      <c r="A45" s="20" t="s">
        <v>165</v>
      </c>
      <c r="B45" s="37">
        <v>6.4</v>
      </c>
      <c r="C45" s="26">
        <f>IFERROR(ROUND((21.05*2*B45)-(0.06*B10),2),0)</f>
        <v>141.93</v>
      </c>
      <c r="F45" s="86" t="s">
        <v>167</v>
      </c>
      <c r="G45" s="105">
        <f>22*2*8</f>
        <v>352</v>
      </c>
      <c r="H45" s="88">
        <f>G45*B45</f>
        <v>2252.8000000000002</v>
      </c>
    </row>
    <row r="46" spans="1:8" ht="38.25" x14ac:dyDescent="0.25">
      <c r="A46" s="27" t="s">
        <v>163</v>
      </c>
      <c r="B46" s="37">
        <v>27</v>
      </c>
      <c r="C46" s="28">
        <f>IFERROR(ROUND(B46*21.05*80%,2),0)</f>
        <v>454.68</v>
      </c>
      <c r="F46" s="89" t="s">
        <v>116</v>
      </c>
      <c r="G46" s="87">
        <f>8*22</f>
        <v>176</v>
      </c>
      <c r="H46" s="88">
        <f>ROUND(B46*G46*80%,2)</f>
        <v>3801.6</v>
      </c>
    </row>
    <row r="47" spans="1:8" ht="25.5" customHeight="1" x14ac:dyDescent="0.25">
      <c r="A47" s="27" t="s">
        <v>74</v>
      </c>
      <c r="B47" s="184"/>
      <c r="C47" s="185"/>
      <c r="F47" s="75" t="s">
        <v>42</v>
      </c>
      <c r="G47" s="216">
        <f>SUM(H45:H46)</f>
        <v>6054.4</v>
      </c>
      <c r="H47" s="216"/>
    </row>
    <row r="48" spans="1:8" ht="15" customHeight="1" x14ac:dyDescent="0.25">
      <c r="A48" s="27" t="s">
        <v>80</v>
      </c>
      <c r="B48" s="184"/>
      <c r="C48" s="185"/>
      <c r="F48" s="75" t="s">
        <v>43</v>
      </c>
      <c r="G48" s="217">
        <f>H41+G47</f>
        <v>52685.9</v>
      </c>
      <c r="H48" s="217"/>
    </row>
    <row r="49" spans="1:8" ht="15" customHeight="1" x14ac:dyDescent="0.25">
      <c r="A49" s="27" t="s">
        <v>81</v>
      </c>
      <c r="B49" s="184"/>
      <c r="C49" s="185"/>
      <c r="F49" s="76" t="s">
        <v>44</v>
      </c>
      <c r="G49" s="84"/>
      <c r="H49" s="85"/>
    </row>
    <row r="50" spans="1:8" x14ac:dyDescent="0.25">
      <c r="A50" s="48" t="s">
        <v>82</v>
      </c>
      <c r="B50" s="184"/>
      <c r="C50" s="185"/>
      <c r="F50" s="90" t="s">
        <v>40</v>
      </c>
      <c r="G50" s="91" t="s">
        <v>14</v>
      </c>
      <c r="H50" s="91" t="s">
        <v>8</v>
      </c>
    </row>
    <row r="51" spans="1:8" ht="15" customHeight="1" x14ac:dyDescent="0.25">
      <c r="A51" s="27" t="s">
        <v>83</v>
      </c>
      <c r="B51" s="184">
        <f>'Uniformes EPI Crachá'!D10+'Uniformes EPI Crachá'!D12</f>
        <v>50.37</v>
      </c>
      <c r="C51" s="185"/>
      <c r="F51" s="79" t="s">
        <v>45</v>
      </c>
      <c r="G51" s="83"/>
      <c r="H51" s="5">
        <f>ROUND(G$48*G51,2)</f>
        <v>0</v>
      </c>
    </row>
    <row r="52" spans="1:8" x14ac:dyDescent="0.25">
      <c r="A52" s="38" t="s">
        <v>170</v>
      </c>
      <c r="B52" s="184">
        <f>'Uniformes EPI Crachá'!D12</f>
        <v>0</v>
      </c>
      <c r="C52" s="185"/>
      <c r="F52" s="79" t="s">
        <v>46</v>
      </c>
      <c r="G52" s="83"/>
      <c r="H52" s="5">
        <f>ROUND(G$48*G52,2)</f>
        <v>0</v>
      </c>
    </row>
    <row r="53" spans="1:8" x14ac:dyDescent="0.25">
      <c r="A53" s="38" t="s">
        <v>60</v>
      </c>
      <c r="B53" s="184"/>
      <c r="C53" s="185"/>
      <c r="F53" s="75" t="s">
        <v>47</v>
      </c>
      <c r="G53" s="92"/>
      <c r="H53" s="30"/>
    </row>
    <row r="54" spans="1:8" ht="15" customHeight="1" x14ac:dyDescent="0.25">
      <c r="A54" s="16" t="s">
        <v>42</v>
      </c>
      <c r="B54" s="182">
        <f>SUM(C45:C46,B47:C53)</f>
        <v>646.98</v>
      </c>
      <c r="C54" s="183"/>
      <c r="F54" s="79" t="s">
        <v>48</v>
      </c>
      <c r="G54" s="93">
        <f>B61</f>
        <v>0.03</v>
      </c>
      <c r="H54" s="5">
        <f>ROUND((G48+H51+H52)*G54/(1-G57),2)</f>
        <v>1629.46</v>
      </c>
    </row>
    <row r="55" spans="1:8" x14ac:dyDescent="0.25">
      <c r="A55" s="16" t="s">
        <v>43</v>
      </c>
      <c r="B55" s="190">
        <f>C41+B54</f>
        <v>4131.68</v>
      </c>
      <c r="C55" s="191"/>
      <c r="F55" s="79" t="s">
        <v>49</v>
      </c>
      <c r="G55" s="83"/>
      <c r="H55" s="5">
        <f>ROUND((G48+H51+H52)*G55/(1-G57),2)</f>
        <v>0</v>
      </c>
    </row>
    <row r="56" spans="1:8" x14ac:dyDescent="0.25">
      <c r="A56" s="17" t="s">
        <v>44</v>
      </c>
      <c r="B56" s="41"/>
      <c r="C56" s="41"/>
      <c r="F56" s="79" t="s">
        <v>50</v>
      </c>
      <c r="G56" s="83"/>
      <c r="H56" s="5">
        <f>ROUND((G48+H51+H52)*G56/(1-G57),2)</f>
        <v>0</v>
      </c>
    </row>
    <row r="57" spans="1:8" x14ac:dyDescent="0.25">
      <c r="A57" s="29" t="s">
        <v>40</v>
      </c>
      <c r="B57" s="43" t="s">
        <v>14</v>
      </c>
      <c r="C57" s="43" t="s">
        <v>8</v>
      </c>
      <c r="F57" s="75" t="s">
        <v>51</v>
      </c>
      <c r="G57" s="31">
        <f t="shared" ref="G57" si="10">SUM(G54:G56)</f>
        <v>0.03</v>
      </c>
      <c r="H57" s="5">
        <f>SUM(H54:H56)</f>
        <v>1629.46</v>
      </c>
    </row>
    <row r="58" spans="1:8" x14ac:dyDescent="0.25">
      <c r="A58" s="20" t="s">
        <v>45</v>
      </c>
      <c r="B58" s="10">
        <f>'Estoquista (Almoxarife)-BH'!B58</f>
        <v>0</v>
      </c>
      <c r="C58" s="5">
        <f>ROUND(B$55*B58,2)</f>
        <v>0</v>
      </c>
      <c r="F58" s="79" t="s">
        <v>52</v>
      </c>
      <c r="G58" s="4"/>
      <c r="H58" s="3">
        <f>SUM(H51:H52,H57)</f>
        <v>1629.46</v>
      </c>
    </row>
    <row r="59" spans="1:8" x14ac:dyDescent="0.25">
      <c r="A59" s="20" t="s">
        <v>46</v>
      </c>
      <c r="B59" s="10">
        <f>'Estoquista (Almoxarife)-BH'!B59</f>
        <v>0</v>
      </c>
      <c r="C59" s="5">
        <f>ROUND(B$55*B59,2)</f>
        <v>0</v>
      </c>
      <c r="F59" s="79"/>
      <c r="G59" s="94"/>
      <c r="H59" s="1" t="s">
        <v>8</v>
      </c>
    </row>
    <row r="60" spans="1:8" x14ac:dyDescent="0.25">
      <c r="A60" s="16" t="s">
        <v>47</v>
      </c>
      <c r="B60" s="30"/>
      <c r="C60" s="30"/>
      <c r="F60" s="95" t="s">
        <v>53</v>
      </c>
      <c r="G60" s="95"/>
      <c r="H60" s="96">
        <f>G48+H58</f>
        <v>54315.360000000001</v>
      </c>
    </row>
    <row r="61" spans="1:8" x14ac:dyDescent="0.25">
      <c r="A61" s="20" t="s">
        <v>48</v>
      </c>
      <c r="B61" s="39">
        <v>0.03</v>
      </c>
      <c r="C61" s="5">
        <f>ROUND((B55+C58+C59)*B61/(1-B64),2)</f>
        <v>127.78</v>
      </c>
      <c r="G61" s="15"/>
      <c r="H61" s="34"/>
    </row>
    <row r="62" spans="1:8" x14ac:dyDescent="0.25">
      <c r="A62" s="20" t="s">
        <v>49</v>
      </c>
      <c r="B62" s="9"/>
      <c r="C62" s="5">
        <f>ROUND((B55+C58+C59)*B62/(1-B64),2)</f>
        <v>0</v>
      </c>
      <c r="F62" s="15" t="s">
        <v>93</v>
      </c>
      <c r="G62" s="97" t="s">
        <v>94</v>
      </c>
      <c r="H62" s="34" t="s">
        <v>95</v>
      </c>
    </row>
    <row r="63" spans="1:8" x14ac:dyDescent="0.25">
      <c r="A63" s="20" t="s">
        <v>50</v>
      </c>
      <c r="B63" s="9"/>
      <c r="C63" s="5">
        <f>ROUND((B55+C58+C59)*B63/(1-B64),2)</f>
        <v>0</v>
      </c>
      <c r="F63" s="15" t="s">
        <v>114</v>
      </c>
      <c r="H63" s="34"/>
    </row>
    <row r="64" spans="1:8" x14ac:dyDescent="0.25">
      <c r="A64" s="16" t="s">
        <v>51</v>
      </c>
      <c r="B64" s="31">
        <f t="shared" ref="B64:C64" si="11">SUM(B61:B63)</f>
        <v>0.03</v>
      </c>
      <c r="C64" s="5">
        <f t="shared" si="11"/>
        <v>127.78</v>
      </c>
    </row>
    <row r="65" spans="1:3" x14ac:dyDescent="0.25">
      <c r="A65" s="20" t="s">
        <v>52</v>
      </c>
      <c r="B65" s="4">
        <v>0.85</v>
      </c>
      <c r="C65" s="3">
        <f>SUM(C58:C59,C64)</f>
        <v>127.78</v>
      </c>
    </row>
    <row r="66" spans="1:3" x14ac:dyDescent="0.25">
      <c r="A66" s="20"/>
      <c r="B66" s="2"/>
      <c r="C66" s="1" t="s">
        <v>8</v>
      </c>
    </row>
    <row r="67" spans="1:3" x14ac:dyDescent="0.25">
      <c r="A67" s="18" t="s">
        <v>53</v>
      </c>
      <c r="B67" s="18"/>
      <c r="C67" s="40">
        <f>B55+C65</f>
        <v>4259.46</v>
      </c>
    </row>
    <row r="68" spans="1:3" x14ac:dyDescent="0.25">
      <c r="A68" s="32"/>
      <c r="B68" s="33"/>
    </row>
    <row r="69" spans="1:3" s="42" customFormat="1" x14ac:dyDescent="0.25">
      <c r="A69" s="15"/>
      <c r="B69" s="34"/>
      <c r="C69" s="34"/>
    </row>
  </sheetData>
  <mergeCells count="42">
    <mergeCell ref="B54:C54"/>
    <mergeCell ref="B55:C55"/>
    <mergeCell ref="B47:C47"/>
    <mergeCell ref="B51:C51"/>
    <mergeCell ref="B52:C52"/>
    <mergeCell ref="B53:C53"/>
    <mergeCell ref="B48:C48"/>
    <mergeCell ref="G48:H48"/>
    <mergeCell ref="B49:C49"/>
    <mergeCell ref="B50:C50"/>
    <mergeCell ref="F43:F44"/>
    <mergeCell ref="G43:G44"/>
    <mergeCell ref="H43:H44"/>
    <mergeCell ref="G47:H47"/>
    <mergeCell ref="B15:C15"/>
    <mergeCell ref="B16:C16"/>
    <mergeCell ref="A43:A44"/>
    <mergeCell ref="B43:C43"/>
    <mergeCell ref="B11:C11"/>
    <mergeCell ref="G11:H11"/>
    <mergeCell ref="B13:C13"/>
    <mergeCell ref="B14:C14"/>
    <mergeCell ref="B9:C9"/>
    <mergeCell ref="G9:H9"/>
    <mergeCell ref="B10:C10"/>
    <mergeCell ref="G10:H10"/>
    <mergeCell ref="B7:C7"/>
    <mergeCell ref="G7:H7"/>
    <mergeCell ref="B8:C8"/>
    <mergeCell ref="G8:H8"/>
    <mergeCell ref="B5:C5"/>
    <mergeCell ref="G5:H5"/>
    <mergeCell ref="B6:C6"/>
    <mergeCell ref="G6:H6"/>
    <mergeCell ref="B3:C3"/>
    <mergeCell ref="G3:H3"/>
    <mergeCell ref="B4:C4"/>
    <mergeCell ref="G4:H4"/>
    <mergeCell ref="A1:C1"/>
    <mergeCell ref="F1:H1"/>
    <mergeCell ref="B2:C2"/>
    <mergeCell ref="G2:H2"/>
  </mergeCells>
  <conditionalFormatting sqref="A2:A31">
    <cfRule type="cellIs" dxfId="64" priority="34" operator="equal">
      <formula>0</formula>
    </cfRule>
  </conditionalFormatting>
  <conditionalFormatting sqref="A33:A43">
    <cfRule type="cellIs" dxfId="63" priority="41" operator="equal">
      <formula>0</formula>
    </cfRule>
  </conditionalFormatting>
  <conditionalFormatting sqref="A45:A51 A53:A68">
    <cfRule type="cellIs" dxfId="62" priority="2" operator="equal">
      <formula>0</formula>
    </cfRule>
  </conditionalFormatting>
  <conditionalFormatting sqref="A32:C32">
    <cfRule type="cellIs" dxfId="61" priority="32" operator="equal">
      <formula>0</formula>
    </cfRule>
  </conditionalFormatting>
  <conditionalFormatting sqref="A69:C1048576">
    <cfRule type="cellIs" dxfId="60" priority="43" operator="equal">
      <formula>0</formula>
    </cfRule>
  </conditionalFormatting>
  <conditionalFormatting sqref="B2:C2 B3 B7 B8:C15 B16 B17:C31 C45:C46">
    <cfRule type="cellIs" dxfId="59" priority="42" operator="equal">
      <formula>0</formula>
    </cfRule>
  </conditionalFormatting>
  <conditionalFormatting sqref="B4:C6">
    <cfRule type="cellIs" dxfId="58" priority="36" operator="equal">
      <formula>0</formula>
    </cfRule>
  </conditionalFormatting>
  <conditionalFormatting sqref="B33:C44">
    <cfRule type="cellIs" dxfId="57" priority="33" operator="equal">
      <formula>0</formula>
    </cfRule>
  </conditionalFormatting>
  <conditionalFormatting sqref="B47:C68">
    <cfRule type="cellIs" dxfId="56" priority="31" operator="equal">
      <formula>0</formula>
    </cfRule>
  </conditionalFormatting>
  <conditionalFormatting sqref="F1:F5">
    <cfRule type="cellIs" dxfId="55" priority="4" operator="equal">
      <formula>0</formula>
    </cfRule>
  </conditionalFormatting>
  <conditionalFormatting sqref="F11:F13">
    <cfRule type="cellIs" dxfId="54" priority="28" operator="equal">
      <formula>0</formula>
    </cfRule>
  </conditionalFormatting>
  <conditionalFormatting sqref="F62">
    <cfRule type="cellIs" dxfId="53" priority="11" operator="equal">
      <formula>0</formula>
    </cfRule>
  </conditionalFormatting>
  <conditionalFormatting sqref="G18:G40">
    <cfRule type="cellIs" dxfId="52" priority="3" operator="equal">
      <formula>0</formula>
    </cfRule>
  </conditionalFormatting>
  <conditionalFormatting sqref="G51:G52">
    <cfRule type="cellIs" dxfId="51" priority="9" operator="equal">
      <formula>0</formula>
    </cfRule>
  </conditionalFormatting>
  <conditionalFormatting sqref="G54:G57">
    <cfRule type="cellIs" dxfId="50" priority="7" operator="equal">
      <formula>0</formula>
    </cfRule>
  </conditionalFormatting>
  <conditionalFormatting sqref="G5:H5">
    <cfRule type="cellIs" dxfId="49" priority="26" operator="equal">
      <formula>0</formula>
    </cfRule>
  </conditionalFormatting>
  <conditionalFormatting sqref="G9:H9">
    <cfRule type="cellIs" dxfId="48" priority="27" operator="equal">
      <formula>0</formula>
    </cfRule>
  </conditionalFormatting>
  <conditionalFormatting sqref="G47:H48">
    <cfRule type="cellIs" dxfId="47" priority="25" operator="equal">
      <formula>0</formula>
    </cfRule>
  </conditionalFormatting>
  <conditionalFormatting sqref="G62:H63">
    <cfRule type="cellIs" dxfId="46" priority="12" operator="equal">
      <formula>0</formula>
    </cfRule>
  </conditionalFormatting>
  <conditionalFormatting sqref="H18:H25">
    <cfRule type="cellIs" dxfId="45" priority="20" operator="equal">
      <formula>0</formula>
    </cfRule>
  </conditionalFormatting>
  <conditionalFormatting sqref="H27:H33">
    <cfRule type="cellIs" dxfId="44" priority="19" operator="equal">
      <formula>0</formula>
    </cfRule>
  </conditionalFormatting>
  <conditionalFormatting sqref="H35:H37">
    <cfRule type="cellIs" dxfId="43" priority="18" operator="equal">
      <formula>0</formula>
    </cfRule>
  </conditionalFormatting>
  <conditionalFormatting sqref="H39:H41">
    <cfRule type="cellIs" dxfId="42" priority="17" operator="equal">
      <formula>0</formula>
    </cfRule>
  </conditionalFormatting>
  <conditionalFormatting sqref="H51:H60">
    <cfRule type="cellIs" dxfId="41" priority="15" operator="equal">
      <formula>0</formula>
    </cfRule>
  </conditionalFormatting>
  <conditionalFormatting sqref="A52">
    <cfRule type="cellIs" dxfId="4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9"/>
  <sheetViews>
    <sheetView zoomScaleNormal="100" workbookViewId="0">
      <selection activeCell="B53" sqref="B53:C53"/>
    </sheetView>
  </sheetViews>
  <sheetFormatPr defaultRowHeight="15" x14ac:dyDescent="0.25"/>
  <cols>
    <col min="1" max="1" width="49.140625" style="15" customWidth="1"/>
    <col min="2" max="2" width="23.28515625" style="34" bestFit="1" customWidth="1"/>
    <col min="3" max="3" width="11.28515625" style="34" bestFit="1" customWidth="1"/>
    <col min="4" max="4" width="5.5703125" style="15" bestFit="1" customWidth="1"/>
    <col min="5" max="5" width="48.7109375" style="15" customWidth="1"/>
    <col min="6" max="6" width="17.7109375" style="34" bestFit="1" customWidth="1"/>
    <col min="7" max="7" width="14.42578125" style="15" customWidth="1"/>
    <col min="8" max="8" width="9.140625" style="15"/>
    <col min="9" max="9" width="48.7109375" style="15" customWidth="1"/>
    <col min="10" max="10" width="17.7109375" style="34" bestFit="1" customWidth="1"/>
    <col min="11" max="11" width="11.28515625" style="15" bestFit="1" customWidth="1"/>
    <col min="12" max="16384" width="9.140625" style="15"/>
  </cols>
  <sheetData>
    <row r="1" spans="1:11" x14ac:dyDescent="0.25">
      <c r="A1" s="179" t="s">
        <v>130</v>
      </c>
      <c r="B1" s="180"/>
      <c r="C1" s="181"/>
      <c r="E1" s="212" t="s">
        <v>118</v>
      </c>
      <c r="F1" s="212"/>
      <c r="G1" s="212"/>
      <c r="I1" s="212" t="s">
        <v>131</v>
      </c>
      <c r="J1" s="212"/>
      <c r="K1" s="212"/>
    </row>
    <row r="2" spans="1:11" s="12" customFormat="1" x14ac:dyDescent="0.25">
      <c r="A2" s="11" t="s">
        <v>3</v>
      </c>
      <c r="B2" s="192">
        <v>1766.6</v>
      </c>
      <c r="C2" s="193"/>
      <c r="E2" s="11" t="s">
        <v>3</v>
      </c>
      <c r="F2" s="210">
        <f>B2</f>
        <v>1766.6</v>
      </c>
      <c r="G2" s="210"/>
      <c r="I2" s="11" t="s">
        <v>3</v>
      </c>
      <c r="J2" s="210">
        <f>F2</f>
        <v>1766.6</v>
      </c>
      <c r="K2" s="210"/>
    </row>
    <row r="3" spans="1:11" s="12" customFormat="1" ht="12.75" customHeight="1" x14ac:dyDescent="0.25">
      <c r="A3" s="13" t="s">
        <v>4</v>
      </c>
      <c r="B3" s="188" t="s">
        <v>84</v>
      </c>
      <c r="C3" s="189"/>
      <c r="E3" s="13" t="s">
        <v>4</v>
      </c>
      <c r="F3" s="210" t="str">
        <f>B3</f>
        <v>Estoquista (Almoxarife)</v>
      </c>
      <c r="G3" s="210"/>
      <c r="I3" s="13" t="s">
        <v>4</v>
      </c>
      <c r="J3" s="210" t="str">
        <f>F3</f>
        <v>Estoquista (Almoxarife)</v>
      </c>
      <c r="K3" s="210"/>
    </row>
    <row r="4" spans="1:11" s="12" customFormat="1" ht="12.75" customHeight="1" x14ac:dyDescent="0.25">
      <c r="A4" s="14" t="s">
        <v>0</v>
      </c>
      <c r="B4" s="200" t="s">
        <v>77</v>
      </c>
      <c r="C4" s="201"/>
      <c r="E4" s="14" t="s">
        <v>0</v>
      </c>
      <c r="F4" s="210" t="str">
        <f>B4</f>
        <v>MG002103/2024</v>
      </c>
      <c r="G4" s="210"/>
      <c r="I4" s="14" t="s">
        <v>0</v>
      </c>
      <c r="J4" s="210" t="str">
        <f>F4</f>
        <v>MG002103/2024</v>
      </c>
      <c r="K4" s="210"/>
    </row>
    <row r="5" spans="1:11" ht="15" customHeight="1" x14ac:dyDescent="0.25">
      <c r="A5" s="14" t="s">
        <v>1</v>
      </c>
      <c r="B5" s="198" t="s">
        <v>85</v>
      </c>
      <c r="C5" s="199"/>
      <c r="E5" s="14" t="s">
        <v>1</v>
      </c>
      <c r="F5" s="210" t="str">
        <f>B5</f>
        <v>Contagem</v>
      </c>
      <c r="G5" s="210"/>
      <c r="I5" s="14" t="s">
        <v>1</v>
      </c>
      <c r="J5" s="210" t="str">
        <f>F5</f>
        <v>Contagem</v>
      </c>
      <c r="K5" s="210"/>
    </row>
    <row r="6" spans="1:11" ht="15" customHeight="1" x14ac:dyDescent="0.25">
      <c r="A6" s="16" t="s">
        <v>5</v>
      </c>
      <c r="B6" s="196">
        <v>44</v>
      </c>
      <c r="C6" s="197"/>
      <c r="E6" s="75" t="s">
        <v>86</v>
      </c>
      <c r="F6" s="211">
        <v>13</v>
      </c>
      <c r="G6" s="211"/>
      <c r="I6" s="75" t="s">
        <v>86</v>
      </c>
      <c r="J6" s="211">
        <v>13</v>
      </c>
      <c r="K6" s="211"/>
    </row>
    <row r="7" spans="1:11" x14ac:dyDescent="0.25">
      <c r="A7" s="17" t="s">
        <v>6</v>
      </c>
      <c r="B7" s="194"/>
      <c r="C7" s="195"/>
      <c r="E7" s="76" t="s">
        <v>6</v>
      </c>
      <c r="F7" s="214"/>
      <c r="G7" s="215"/>
      <c r="I7" s="76" t="s">
        <v>6</v>
      </c>
      <c r="J7" s="214"/>
      <c r="K7" s="215"/>
    </row>
    <row r="8" spans="1:11" ht="15" customHeight="1" x14ac:dyDescent="0.25">
      <c r="A8" s="18" t="s">
        <v>7</v>
      </c>
      <c r="B8" s="188" t="s">
        <v>8</v>
      </c>
      <c r="C8" s="189"/>
      <c r="E8" s="77" t="s">
        <v>7</v>
      </c>
      <c r="F8" s="188" t="s">
        <v>8</v>
      </c>
      <c r="G8" s="189"/>
      <c r="I8" s="77" t="s">
        <v>7</v>
      </c>
      <c r="J8" s="188" t="s">
        <v>8</v>
      </c>
      <c r="K8" s="189"/>
    </row>
    <row r="9" spans="1:11" ht="15" customHeight="1" x14ac:dyDescent="0.25">
      <c r="A9" s="19" t="s">
        <v>9</v>
      </c>
      <c r="B9" s="202">
        <f>SUM(B10:C14)</f>
        <v>1766.6</v>
      </c>
      <c r="C9" s="203"/>
      <c r="E9" s="78" t="s">
        <v>96</v>
      </c>
      <c r="F9" s="220">
        <f>SUM(F14*G14,F15*G15)</f>
        <v>38415.519999999997</v>
      </c>
      <c r="G9" s="220"/>
      <c r="I9" s="78" t="s">
        <v>96</v>
      </c>
      <c r="J9" s="213">
        <f>SUM(J14*K14,J15*K15)</f>
        <v>38415.519999999997</v>
      </c>
      <c r="K9" s="213"/>
    </row>
    <row r="10" spans="1:11" x14ac:dyDescent="0.25">
      <c r="A10" s="35" t="s">
        <v>79</v>
      </c>
      <c r="B10" s="206">
        <f>ROUND(B2/44*44,2)</f>
        <v>1766.6</v>
      </c>
      <c r="C10" s="207"/>
      <c r="E10" s="79" t="s">
        <v>97</v>
      </c>
      <c r="F10" s="204">
        <f>F2</f>
        <v>1766.6</v>
      </c>
      <c r="G10" s="205"/>
      <c r="I10" s="79" t="s">
        <v>97</v>
      </c>
      <c r="J10" s="204">
        <f>J2</f>
        <v>1766.6</v>
      </c>
      <c r="K10" s="205"/>
    </row>
    <row r="11" spans="1:11" ht="15" customHeight="1" x14ac:dyDescent="0.25">
      <c r="A11" s="35" t="s">
        <v>56</v>
      </c>
      <c r="B11" s="206"/>
      <c r="C11" s="207"/>
      <c r="E11" s="20"/>
      <c r="F11" s="204"/>
      <c r="G11" s="205"/>
      <c r="I11" s="20"/>
      <c r="J11" s="204"/>
      <c r="K11" s="205"/>
    </row>
    <row r="12" spans="1:11" x14ac:dyDescent="0.25">
      <c r="A12" s="35" t="s">
        <v>10</v>
      </c>
      <c r="B12" s="46"/>
      <c r="C12" s="47"/>
      <c r="E12" s="20"/>
      <c r="F12" s="73"/>
      <c r="G12" s="74"/>
      <c r="I12" s="20"/>
      <c r="J12" s="73"/>
      <c r="K12" s="74"/>
    </row>
    <row r="13" spans="1:11" ht="25.5" x14ac:dyDescent="0.25">
      <c r="A13" s="35" t="s">
        <v>11</v>
      </c>
      <c r="B13" s="206"/>
      <c r="C13" s="207"/>
      <c r="E13" s="20"/>
      <c r="F13" s="73" t="s">
        <v>87</v>
      </c>
      <c r="G13" s="74" t="s">
        <v>88</v>
      </c>
      <c r="I13" s="20"/>
      <c r="J13" s="73" t="s">
        <v>87</v>
      </c>
      <c r="K13" s="74" t="s">
        <v>88</v>
      </c>
    </row>
    <row r="14" spans="1:11" x14ac:dyDescent="0.2">
      <c r="A14" s="35"/>
      <c r="B14" s="206"/>
      <c r="C14" s="207"/>
      <c r="E14" s="79" t="s">
        <v>99</v>
      </c>
      <c r="F14" s="80">
        <f>88*13</f>
        <v>1144</v>
      </c>
      <c r="G14" s="81">
        <f>ROUND(SUM(F10:G11)/220*200%,2)</f>
        <v>16.059999999999999</v>
      </c>
      <c r="I14" s="79" t="s">
        <v>99</v>
      </c>
      <c r="J14" s="80">
        <f>88*13</f>
        <v>1144</v>
      </c>
      <c r="K14" s="81">
        <f>ROUND(SUM(J10:K11)/220*200%,2)</f>
        <v>16.059999999999999</v>
      </c>
    </row>
    <row r="15" spans="1:11" x14ac:dyDescent="0.2">
      <c r="A15" s="20"/>
      <c r="B15" s="204"/>
      <c r="C15" s="205"/>
      <c r="E15" s="79" t="s">
        <v>98</v>
      </c>
      <c r="F15" s="80">
        <f>96*13</f>
        <v>1248</v>
      </c>
      <c r="G15" s="81">
        <f>ROUND(SUM(F10:G11)/220*200%,2)</f>
        <v>16.059999999999999</v>
      </c>
      <c r="I15" s="79" t="s">
        <v>98</v>
      </c>
      <c r="J15" s="80">
        <f>96*13</f>
        <v>1248</v>
      </c>
      <c r="K15" s="81">
        <f>ROUND(SUM(J10:K11)/220*200%,2)</f>
        <v>16.059999999999999</v>
      </c>
    </row>
    <row r="16" spans="1:11" ht="25.5" customHeight="1" x14ac:dyDescent="0.25">
      <c r="A16" s="21" t="s">
        <v>12</v>
      </c>
      <c r="B16" s="208"/>
      <c r="C16" s="209"/>
      <c r="E16" s="77" t="s">
        <v>12</v>
      </c>
      <c r="F16" s="77"/>
      <c r="G16" s="82"/>
      <c r="I16" s="77" t="s">
        <v>12</v>
      </c>
      <c r="J16" s="77"/>
      <c r="K16" s="82"/>
    </row>
    <row r="17" spans="1:11" x14ac:dyDescent="0.25">
      <c r="A17" s="16" t="s">
        <v>13</v>
      </c>
      <c r="B17" s="22" t="s">
        <v>14</v>
      </c>
      <c r="C17" s="1" t="s">
        <v>8</v>
      </c>
      <c r="E17" s="75" t="s">
        <v>13</v>
      </c>
      <c r="F17" s="22" t="s">
        <v>14</v>
      </c>
      <c r="G17" s="1" t="s">
        <v>8</v>
      </c>
      <c r="I17" s="75" t="s">
        <v>13</v>
      </c>
      <c r="J17" s="22" t="s">
        <v>14</v>
      </c>
      <c r="K17" s="1" t="s">
        <v>8</v>
      </c>
    </row>
    <row r="18" spans="1:11" x14ac:dyDescent="0.25">
      <c r="A18" s="20" t="s">
        <v>15</v>
      </c>
      <c r="B18" s="9">
        <v>0.2</v>
      </c>
      <c r="C18" s="7">
        <f>ROUND(B$9*B18,2)</f>
        <v>353.32</v>
      </c>
      <c r="E18" s="79" t="s">
        <v>15</v>
      </c>
      <c r="F18" s="83">
        <f t="shared" ref="F18:F25" si="0">B18</f>
        <v>0.2</v>
      </c>
      <c r="G18" s="5">
        <f>ROUND(F$9*F18,2)</f>
        <v>7683.1</v>
      </c>
      <c r="I18" s="79" t="s">
        <v>15</v>
      </c>
      <c r="J18" s="83">
        <f t="shared" ref="J18:J25" si="1">F18</f>
        <v>0.2</v>
      </c>
      <c r="K18" s="5">
        <f>ROUND(J$9*J18,2)</f>
        <v>7683.1</v>
      </c>
    </row>
    <row r="19" spans="1:11" x14ac:dyDescent="0.25">
      <c r="A19" s="20" t="s">
        <v>16</v>
      </c>
      <c r="B19" s="9">
        <v>1.4999999999999999E-2</v>
      </c>
      <c r="C19" s="7">
        <f t="shared" ref="C19:C25" si="2">ROUND(B$9*B19,2)</f>
        <v>26.5</v>
      </c>
      <c r="E19" s="79" t="s">
        <v>16</v>
      </c>
      <c r="F19" s="83">
        <f t="shared" si="0"/>
        <v>1.4999999999999999E-2</v>
      </c>
      <c r="G19" s="5">
        <f t="shared" ref="G19:G25" si="3">ROUND(F$9*F19,2)</f>
        <v>576.23</v>
      </c>
      <c r="I19" s="79" t="s">
        <v>16</v>
      </c>
      <c r="J19" s="83">
        <f t="shared" si="1"/>
        <v>1.4999999999999999E-2</v>
      </c>
      <c r="K19" s="5">
        <f t="shared" ref="K19:K25" si="4">ROUND(J$9*J19,2)</f>
        <v>576.23</v>
      </c>
    </row>
    <row r="20" spans="1:11" x14ac:dyDescent="0.25">
      <c r="A20" s="20" t="s">
        <v>17</v>
      </c>
      <c r="B20" s="9">
        <v>0.01</v>
      </c>
      <c r="C20" s="7">
        <f t="shared" si="2"/>
        <v>17.670000000000002</v>
      </c>
      <c r="E20" s="79" t="s">
        <v>17</v>
      </c>
      <c r="F20" s="83">
        <f t="shared" si="0"/>
        <v>0.01</v>
      </c>
      <c r="G20" s="5">
        <f t="shared" si="3"/>
        <v>384.16</v>
      </c>
      <c r="I20" s="79" t="s">
        <v>17</v>
      </c>
      <c r="J20" s="83">
        <f t="shared" si="1"/>
        <v>0.01</v>
      </c>
      <c r="K20" s="5">
        <f t="shared" si="4"/>
        <v>384.16</v>
      </c>
    </row>
    <row r="21" spans="1:11" x14ac:dyDescent="0.25">
      <c r="A21" s="20" t="s">
        <v>18</v>
      </c>
      <c r="B21" s="9">
        <v>2E-3</v>
      </c>
      <c r="C21" s="7">
        <f t="shared" si="2"/>
        <v>3.53</v>
      </c>
      <c r="E21" s="79" t="s">
        <v>18</v>
      </c>
      <c r="F21" s="83">
        <f t="shared" si="0"/>
        <v>2E-3</v>
      </c>
      <c r="G21" s="5">
        <f t="shared" si="3"/>
        <v>76.83</v>
      </c>
      <c r="I21" s="79" t="s">
        <v>18</v>
      </c>
      <c r="J21" s="83">
        <f t="shared" si="1"/>
        <v>2E-3</v>
      </c>
      <c r="K21" s="5">
        <f t="shared" si="4"/>
        <v>76.83</v>
      </c>
    </row>
    <row r="22" spans="1:11" x14ac:dyDescent="0.25">
      <c r="A22" s="20" t="s">
        <v>19</v>
      </c>
      <c r="B22" s="9">
        <v>2.5000000000000001E-2</v>
      </c>
      <c r="C22" s="7">
        <f t="shared" si="2"/>
        <v>44.17</v>
      </c>
      <c r="E22" s="79" t="s">
        <v>19</v>
      </c>
      <c r="F22" s="83">
        <f t="shared" si="0"/>
        <v>2.5000000000000001E-2</v>
      </c>
      <c r="G22" s="5">
        <f t="shared" si="3"/>
        <v>960.39</v>
      </c>
      <c r="I22" s="79" t="s">
        <v>19</v>
      </c>
      <c r="J22" s="83">
        <f t="shared" si="1"/>
        <v>2.5000000000000001E-2</v>
      </c>
      <c r="K22" s="5">
        <f t="shared" si="4"/>
        <v>960.39</v>
      </c>
    </row>
    <row r="23" spans="1:11" x14ac:dyDescent="0.25">
      <c r="A23" s="20" t="s">
        <v>20</v>
      </c>
      <c r="B23" s="9">
        <v>0.08</v>
      </c>
      <c r="C23" s="7">
        <f t="shared" si="2"/>
        <v>141.33000000000001</v>
      </c>
      <c r="E23" s="79" t="s">
        <v>20</v>
      </c>
      <c r="F23" s="83">
        <f t="shared" si="0"/>
        <v>0.08</v>
      </c>
      <c r="G23" s="5">
        <f t="shared" si="3"/>
        <v>3073.24</v>
      </c>
      <c r="I23" s="79" t="s">
        <v>20</v>
      </c>
      <c r="J23" s="83">
        <f t="shared" si="1"/>
        <v>0.08</v>
      </c>
      <c r="K23" s="5">
        <f t="shared" si="4"/>
        <v>3073.24</v>
      </c>
    </row>
    <row r="24" spans="1:11" x14ac:dyDescent="0.25">
      <c r="A24" s="20" t="s">
        <v>21</v>
      </c>
      <c r="B24" s="9"/>
      <c r="C24" s="7">
        <f t="shared" si="2"/>
        <v>0</v>
      </c>
      <c r="E24" s="79" t="s">
        <v>21</v>
      </c>
      <c r="F24" s="83">
        <f t="shared" si="0"/>
        <v>0</v>
      </c>
      <c r="G24" s="5">
        <f t="shared" si="3"/>
        <v>0</v>
      </c>
      <c r="I24" s="79" t="s">
        <v>21</v>
      </c>
      <c r="J24" s="83">
        <f t="shared" si="1"/>
        <v>0</v>
      </c>
      <c r="K24" s="5">
        <f t="shared" si="4"/>
        <v>0</v>
      </c>
    </row>
    <row r="25" spans="1:11" x14ac:dyDescent="0.25">
      <c r="A25" s="20" t="s">
        <v>22</v>
      </c>
      <c r="B25" s="9">
        <v>6.0000000000000001E-3</v>
      </c>
      <c r="C25" s="7">
        <f t="shared" si="2"/>
        <v>10.6</v>
      </c>
      <c r="E25" s="79" t="s">
        <v>22</v>
      </c>
      <c r="F25" s="83">
        <f t="shared" si="0"/>
        <v>6.0000000000000001E-3</v>
      </c>
      <c r="G25" s="5">
        <f t="shared" si="3"/>
        <v>230.49</v>
      </c>
      <c r="I25" s="79" t="s">
        <v>22</v>
      </c>
      <c r="J25" s="83">
        <f t="shared" si="1"/>
        <v>6.0000000000000001E-3</v>
      </c>
      <c r="K25" s="5">
        <f t="shared" si="4"/>
        <v>230.49</v>
      </c>
    </row>
    <row r="26" spans="1:11" x14ac:dyDescent="0.25">
      <c r="A26" s="16" t="s">
        <v>23</v>
      </c>
      <c r="B26" s="22" t="s">
        <v>14</v>
      </c>
      <c r="C26" s="1" t="s">
        <v>8</v>
      </c>
      <c r="E26" s="75" t="s">
        <v>23</v>
      </c>
      <c r="F26" s="22" t="s">
        <v>14</v>
      </c>
      <c r="G26" s="1" t="s">
        <v>8</v>
      </c>
      <c r="I26" s="75" t="s">
        <v>23</v>
      </c>
      <c r="J26" s="22" t="s">
        <v>14</v>
      </c>
      <c r="K26" s="1" t="s">
        <v>8</v>
      </c>
    </row>
    <row r="27" spans="1:11" x14ac:dyDescent="0.25">
      <c r="A27" s="20" t="s">
        <v>24</v>
      </c>
      <c r="B27" s="9">
        <v>0.1111</v>
      </c>
      <c r="C27" s="7">
        <f t="shared" ref="C27:C33" si="5">ROUND(B$9*B27,2)</f>
        <v>196.27</v>
      </c>
      <c r="E27" s="79" t="s">
        <v>24</v>
      </c>
      <c r="F27" s="83">
        <f t="shared" ref="F27:F33" si="6">B27</f>
        <v>0.1111</v>
      </c>
      <c r="G27" s="5">
        <f>ROUND(F$9*F27,2)</f>
        <v>4267.96</v>
      </c>
      <c r="I27" s="79" t="s">
        <v>24</v>
      </c>
      <c r="J27" s="83">
        <f t="shared" ref="J27:J33" si="7">F27</f>
        <v>0.1111</v>
      </c>
      <c r="K27" s="5">
        <f>ROUND(J$9*J27,2)</f>
        <v>4267.96</v>
      </c>
    </row>
    <row r="28" spans="1:11" x14ac:dyDescent="0.25">
      <c r="A28" s="20" t="s">
        <v>25</v>
      </c>
      <c r="B28" s="36"/>
      <c r="C28" s="7">
        <f t="shared" si="5"/>
        <v>0</v>
      </c>
      <c r="E28" s="79" t="s">
        <v>25</v>
      </c>
      <c r="F28" s="83">
        <f t="shared" si="6"/>
        <v>0</v>
      </c>
      <c r="G28" s="5">
        <f t="shared" ref="G28:G33" si="8">ROUND(F$9*F28,2)</f>
        <v>0</v>
      </c>
      <c r="I28" s="79" t="s">
        <v>25</v>
      </c>
      <c r="J28" s="83">
        <f t="shared" si="7"/>
        <v>0</v>
      </c>
      <c r="K28" s="5">
        <f t="shared" ref="K28:K33" si="9">ROUND(J$9*J28,2)</f>
        <v>0</v>
      </c>
    </row>
    <row r="29" spans="1:11" x14ac:dyDescent="0.25">
      <c r="A29" s="20" t="s">
        <v>26</v>
      </c>
      <c r="B29" s="36"/>
      <c r="C29" s="7">
        <f t="shared" si="5"/>
        <v>0</v>
      </c>
      <c r="E29" s="79" t="s">
        <v>26</v>
      </c>
      <c r="F29" s="83">
        <f t="shared" si="6"/>
        <v>0</v>
      </c>
      <c r="G29" s="5">
        <f t="shared" si="8"/>
        <v>0</v>
      </c>
      <c r="I29" s="79" t="s">
        <v>26</v>
      </c>
      <c r="J29" s="83">
        <f t="shared" si="7"/>
        <v>0</v>
      </c>
      <c r="K29" s="5">
        <f t="shared" si="9"/>
        <v>0</v>
      </c>
    </row>
    <row r="30" spans="1:11" x14ac:dyDescent="0.25">
      <c r="A30" s="20" t="s">
        <v>27</v>
      </c>
      <c r="B30" s="36"/>
      <c r="C30" s="7">
        <f t="shared" si="5"/>
        <v>0</v>
      </c>
      <c r="E30" s="79" t="s">
        <v>27</v>
      </c>
      <c r="F30" s="83">
        <f t="shared" si="6"/>
        <v>0</v>
      </c>
      <c r="G30" s="5">
        <f t="shared" si="8"/>
        <v>0</v>
      </c>
      <c r="I30" s="79" t="s">
        <v>27</v>
      </c>
      <c r="J30" s="83">
        <f t="shared" si="7"/>
        <v>0</v>
      </c>
      <c r="K30" s="5">
        <f t="shared" si="9"/>
        <v>0</v>
      </c>
    </row>
    <row r="31" spans="1:11" x14ac:dyDescent="0.25">
      <c r="A31" s="20" t="s">
        <v>28</v>
      </c>
      <c r="B31" s="36"/>
      <c r="C31" s="7">
        <f t="shared" si="5"/>
        <v>0</v>
      </c>
      <c r="E31" s="79" t="s">
        <v>28</v>
      </c>
      <c r="F31" s="83">
        <f t="shared" si="6"/>
        <v>0</v>
      </c>
      <c r="G31" s="5">
        <f t="shared" si="8"/>
        <v>0</v>
      </c>
      <c r="I31" s="79" t="s">
        <v>28</v>
      </c>
      <c r="J31" s="83">
        <f t="shared" si="7"/>
        <v>0</v>
      </c>
      <c r="K31" s="5">
        <f t="shared" si="9"/>
        <v>0</v>
      </c>
    </row>
    <row r="32" spans="1:11" x14ac:dyDescent="0.25">
      <c r="A32" s="20" t="s">
        <v>29</v>
      </c>
      <c r="B32" s="36">
        <v>5.4000000000000003E-3</v>
      </c>
      <c r="C32" s="7">
        <f t="shared" si="5"/>
        <v>9.5399999999999991</v>
      </c>
      <c r="E32" s="79" t="s">
        <v>29</v>
      </c>
      <c r="F32" s="83">
        <f t="shared" si="6"/>
        <v>5.4000000000000003E-3</v>
      </c>
      <c r="G32" s="5">
        <f t="shared" si="8"/>
        <v>207.44</v>
      </c>
      <c r="I32" s="79" t="s">
        <v>29</v>
      </c>
      <c r="J32" s="83">
        <f t="shared" si="7"/>
        <v>5.4000000000000003E-3</v>
      </c>
      <c r="K32" s="5">
        <f t="shared" si="9"/>
        <v>207.44</v>
      </c>
    </row>
    <row r="33" spans="1:11" x14ac:dyDescent="0.25">
      <c r="A33" s="20" t="s">
        <v>30</v>
      </c>
      <c r="B33" s="9">
        <v>8.3299999999999999E-2</v>
      </c>
      <c r="C33" s="7">
        <f t="shared" si="5"/>
        <v>147.16</v>
      </c>
      <c r="E33" s="79" t="s">
        <v>30</v>
      </c>
      <c r="F33" s="83">
        <f t="shared" si="6"/>
        <v>8.3299999999999999E-2</v>
      </c>
      <c r="G33" s="5">
        <f t="shared" si="8"/>
        <v>3200.01</v>
      </c>
      <c r="I33" s="79" t="s">
        <v>30</v>
      </c>
      <c r="J33" s="83">
        <f t="shared" si="7"/>
        <v>8.3299999999999999E-2</v>
      </c>
      <c r="K33" s="5">
        <f t="shared" si="9"/>
        <v>3200.01</v>
      </c>
    </row>
    <row r="34" spans="1:11" x14ac:dyDescent="0.25">
      <c r="A34" s="16" t="s">
        <v>31</v>
      </c>
      <c r="B34" s="22" t="s">
        <v>14</v>
      </c>
      <c r="C34" s="1" t="s">
        <v>8</v>
      </c>
      <c r="E34" s="75" t="s">
        <v>31</v>
      </c>
      <c r="F34" s="22" t="s">
        <v>14</v>
      </c>
      <c r="G34" s="1" t="s">
        <v>8</v>
      </c>
      <c r="I34" s="75" t="s">
        <v>31</v>
      </c>
      <c r="J34" s="22" t="s">
        <v>14</v>
      </c>
      <c r="K34" s="1" t="s">
        <v>8</v>
      </c>
    </row>
    <row r="35" spans="1:11" x14ac:dyDescent="0.25">
      <c r="A35" s="20" t="s">
        <v>32</v>
      </c>
      <c r="B35" s="9"/>
      <c r="C35" s="7">
        <f t="shared" ref="C35:C37" si="10">ROUND(B$9*B35,2)</f>
        <v>0</v>
      </c>
      <c r="E35" s="79" t="s">
        <v>32</v>
      </c>
      <c r="F35" s="83">
        <f>B35</f>
        <v>0</v>
      </c>
      <c r="G35" s="5">
        <f>ROUND(F$9*F35,2)</f>
        <v>0</v>
      </c>
      <c r="I35" s="79" t="s">
        <v>32</v>
      </c>
      <c r="J35" s="83">
        <f>F35</f>
        <v>0</v>
      </c>
      <c r="K35" s="5">
        <f>ROUND(J$9*J35,2)</f>
        <v>0</v>
      </c>
    </row>
    <row r="36" spans="1:11" x14ac:dyDescent="0.25">
      <c r="A36" s="20" t="s">
        <v>33</v>
      </c>
      <c r="B36" s="9"/>
      <c r="C36" s="7">
        <f t="shared" si="10"/>
        <v>0</v>
      </c>
      <c r="E36" s="79" t="s">
        <v>33</v>
      </c>
      <c r="F36" s="83">
        <f>B36</f>
        <v>0</v>
      </c>
      <c r="G36" s="5">
        <f t="shared" ref="G36:G37" si="11">ROUND(F$9*F36,2)</f>
        <v>0</v>
      </c>
      <c r="I36" s="79" t="s">
        <v>33</v>
      </c>
      <c r="J36" s="83">
        <f>F36</f>
        <v>0</v>
      </c>
      <c r="K36" s="5">
        <f t="shared" ref="K36:K37" si="12">ROUND(J$9*J36,2)</f>
        <v>0</v>
      </c>
    </row>
    <row r="37" spans="1:11" ht="25.5" x14ac:dyDescent="0.25">
      <c r="A37" s="20" t="s">
        <v>34</v>
      </c>
      <c r="B37" s="9">
        <v>3.44E-2</v>
      </c>
      <c r="C37" s="7">
        <f t="shared" si="10"/>
        <v>60.77</v>
      </c>
      <c r="E37" s="20" t="s">
        <v>89</v>
      </c>
      <c r="F37" s="83">
        <f>B37</f>
        <v>3.44E-2</v>
      </c>
      <c r="G37" s="5">
        <f t="shared" si="11"/>
        <v>1321.49</v>
      </c>
      <c r="I37" s="20" t="s">
        <v>89</v>
      </c>
      <c r="J37" s="83">
        <f>F37</f>
        <v>3.44E-2</v>
      </c>
      <c r="K37" s="5">
        <f t="shared" si="12"/>
        <v>1321.49</v>
      </c>
    </row>
    <row r="38" spans="1:11" x14ac:dyDescent="0.25">
      <c r="A38" s="16" t="s">
        <v>35</v>
      </c>
      <c r="B38" s="22" t="s">
        <v>14</v>
      </c>
      <c r="C38" s="1" t="s">
        <v>8</v>
      </c>
      <c r="E38" s="75" t="s">
        <v>35</v>
      </c>
      <c r="F38" s="22" t="s">
        <v>14</v>
      </c>
      <c r="G38" s="1" t="s">
        <v>8</v>
      </c>
      <c r="I38" s="75" t="s">
        <v>35</v>
      </c>
      <c r="J38" s="22" t="s">
        <v>14</v>
      </c>
      <c r="K38" s="1" t="s">
        <v>8</v>
      </c>
    </row>
    <row r="39" spans="1:11" ht="25.5" x14ac:dyDescent="0.25">
      <c r="A39" s="20" t="s">
        <v>36</v>
      </c>
      <c r="B39" s="23">
        <f>ROUND(SUM(B18:B25)*SUM(B27:B33),4)</f>
        <v>6.7500000000000004E-2</v>
      </c>
      <c r="C39" s="7">
        <f>ROUND(B$9*B39,2)</f>
        <v>119.25</v>
      </c>
      <c r="E39" s="79" t="s">
        <v>90</v>
      </c>
      <c r="F39" s="23">
        <f>ROUND(SUM(F18:F25)*SUM(F27:F33),4)</f>
        <v>6.7500000000000004E-2</v>
      </c>
      <c r="G39" s="5">
        <f>ROUND(F$9*F39,2)</f>
        <v>2593.0500000000002</v>
      </c>
      <c r="I39" s="79" t="s">
        <v>90</v>
      </c>
      <c r="J39" s="23">
        <f>ROUND(SUM(J18:J25)*SUM(J27:J33),4)</f>
        <v>6.7500000000000004E-2</v>
      </c>
      <c r="K39" s="5">
        <f>ROUND(J$9*J39,2)</f>
        <v>2593.0500000000002</v>
      </c>
    </row>
    <row r="40" spans="1:11" x14ac:dyDescent="0.25">
      <c r="A40" s="16" t="s">
        <v>37</v>
      </c>
      <c r="B40" s="24">
        <f>SUM(B18:B39)</f>
        <v>0.63970000000000005</v>
      </c>
      <c r="C40" s="8">
        <f t="shared" ref="C40" si="13">SUM(C18:C39)</f>
        <v>1130.1099999999999</v>
      </c>
      <c r="E40" s="75" t="s">
        <v>37</v>
      </c>
      <c r="F40" s="24">
        <f t="shared" ref="F40:G40" si="14">SUM(F18:F39)</f>
        <v>0.63970000000000005</v>
      </c>
      <c r="G40" s="40">
        <f t="shared" si="14"/>
        <v>24574.39</v>
      </c>
      <c r="I40" s="75" t="s">
        <v>37</v>
      </c>
      <c r="J40" s="24">
        <f t="shared" ref="J40:K40" si="15">SUM(J18:J39)</f>
        <v>0.63970000000000005</v>
      </c>
      <c r="K40" s="40">
        <f t="shared" si="15"/>
        <v>24574.39</v>
      </c>
    </row>
    <row r="41" spans="1:11" x14ac:dyDescent="0.25">
      <c r="A41" s="16" t="s">
        <v>38</v>
      </c>
      <c r="B41" s="25"/>
      <c r="C41" s="8">
        <f>B9+C40</f>
        <v>2896.71</v>
      </c>
      <c r="E41" s="75" t="s">
        <v>38</v>
      </c>
      <c r="F41" s="25"/>
      <c r="G41" s="40">
        <f>F9+G40</f>
        <v>62989.909999999996</v>
      </c>
      <c r="I41" s="75" t="s">
        <v>38</v>
      </c>
      <c r="J41" s="25"/>
      <c r="K41" s="40">
        <f>J9+K40</f>
        <v>62989.909999999996</v>
      </c>
    </row>
    <row r="42" spans="1:11" x14ac:dyDescent="0.25">
      <c r="A42" s="17" t="s">
        <v>39</v>
      </c>
      <c r="B42" s="17"/>
      <c r="C42" s="17"/>
      <c r="E42" s="76" t="s">
        <v>39</v>
      </c>
      <c r="F42" s="84"/>
      <c r="G42" s="85"/>
      <c r="I42" s="76" t="s">
        <v>39</v>
      </c>
      <c r="J42" s="84"/>
      <c r="K42" s="85"/>
    </row>
    <row r="43" spans="1:11" ht="15" customHeight="1" x14ac:dyDescent="0.25">
      <c r="A43" s="186" t="s">
        <v>40</v>
      </c>
      <c r="B43" s="188" t="s">
        <v>8</v>
      </c>
      <c r="C43" s="189"/>
      <c r="E43" s="186" t="s">
        <v>40</v>
      </c>
      <c r="F43" s="218" t="s">
        <v>91</v>
      </c>
      <c r="G43" s="218" t="s">
        <v>92</v>
      </c>
      <c r="I43" s="186" t="s">
        <v>40</v>
      </c>
      <c r="J43" s="218" t="s">
        <v>91</v>
      </c>
      <c r="K43" s="218" t="s">
        <v>92</v>
      </c>
    </row>
    <row r="44" spans="1:11" x14ac:dyDescent="0.25">
      <c r="A44" s="187"/>
      <c r="B44" s="44" t="s">
        <v>41</v>
      </c>
      <c r="C44" s="44" t="s">
        <v>2</v>
      </c>
      <c r="E44" s="187"/>
      <c r="F44" s="219"/>
      <c r="G44" s="219"/>
      <c r="I44" s="187"/>
      <c r="J44" s="219"/>
      <c r="K44" s="219"/>
    </row>
    <row r="45" spans="1:11" ht="25.5" customHeight="1" x14ac:dyDescent="0.25">
      <c r="A45" s="20" t="s">
        <v>164</v>
      </c>
      <c r="B45" s="37">
        <v>6.4</v>
      </c>
      <c r="C45" s="26">
        <f>IFERROR(ROUND((21.05*2*B45)-(0.06*B10),2),0)</f>
        <v>163.44</v>
      </c>
      <c r="E45" s="86" t="s">
        <v>161</v>
      </c>
      <c r="F45" s="87">
        <f>22*2*13</f>
        <v>572</v>
      </c>
      <c r="G45" s="88">
        <f>B45*F45</f>
        <v>3660.8</v>
      </c>
      <c r="I45" s="86" t="s">
        <v>132</v>
      </c>
      <c r="J45" s="87">
        <f>18*2*13</f>
        <v>468</v>
      </c>
      <c r="K45" s="88">
        <f>J45*B45</f>
        <v>2995.2000000000003</v>
      </c>
    </row>
    <row r="46" spans="1:11" ht="38.25" x14ac:dyDescent="0.25">
      <c r="A46" s="27" t="s">
        <v>163</v>
      </c>
      <c r="B46" s="37">
        <v>27</v>
      </c>
      <c r="C46" s="28">
        <f>IFERROR(ROUND(B46*21.05*80%,2),0)</f>
        <v>454.68</v>
      </c>
      <c r="E46" s="89" t="s">
        <v>117</v>
      </c>
      <c r="F46" s="87">
        <f>22*1*13</f>
        <v>286</v>
      </c>
      <c r="G46" s="88">
        <f>ROUND(B46*F46*80%,2)</f>
        <v>6177.6</v>
      </c>
      <c r="I46" s="89" t="s">
        <v>133</v>
      </c>
      <c r="J46" s="87">
        <f>18*1*13</f>
        <v>234</v>
      </c>
      <c r="K46" s="88">
        <f>ROUND(B46*J46*80%,2)</f>
        <v>5054.3999999999996</v>
      </c>
    </row>
    <row r="47" spans="1:11" ht="25.5" customHeight="1" x14ac:dyDescent="0.25">
      <c r="A47" s="27" t="s">
        <v>74</v>
      </c>
      <c r="B47" s="184"/>
      <c r="C47" s="185"/>
      <c r="E47" s="75" t="s">
        <v>42</v>
      </c>
      <c r="F47" s="216">
        <f>SUM(G45:G46)</f>
        <v>9838.4000000000015</v>
      </c>
      <c r="G47" s="216"/>
      <c r="I47" s="75" t="s">
        <v>42</v>
      </c>
      <c r="J47" s="216">
        <f>SUM(K45:K46)</f>
        <v>8049.6</v>
      </c>
      <c r="K47" s="216"/>
    </row>
    <row r="48" spans="1:11" ht="15" customHeight="1" x14ac:dyDescent="0.25">
      <c r="A48" s="27" t="s">
        <v>80</v>
      </c>
      <c r="B48" s="184"/>
      <c r="C48" s="185"/>
      <c r="E48" s="75" t="s">
        <v>43</v>
      </c>
      <c r="F48" s="217">
        <f>G41+F47</f>
        <v>72828.31</v>
      </c>
      <c r="G48" s="217"/>
      <c r="I48" s="75" t="s">
        <v>43</v>
      </c>
      <c r="J48" s="217">
        <f>K41+J47</f>
        <v>71039.509999999995</v>
      </c>
      <c r="K48" s="217"/>
    </row>
    <row r="49" spans="1:11" ht="15" customHeight="1" x14ac:dyDescent="0.25">
      <c r="A49" s="27" t="s">
        <v>81</v>
      </c>
      <c r="B49" s="184"/>
      <c r="C49" s="185"/>
      <c r="E49" s="76" t="s">
        <v>44</v>
      </c>
      <c r="F49" s="84"/>
      <c r="G49" s="85"/>
      <c r="I49" s="76" t="s">
        <v>44</v>
      </c>
      <c r="J49" s="84"/>
      <c r="K49" s="85"/>
    </row>
    <row r="50" spans="1:11" x14ac:dyDescent="0.25">
      <c r="A50" s="48" t="s">
        <v>82</v>
      </c>
      <c r="B50" s="184"/>
      <c r="C50" s="185"/>
      <c r="E50" s="90" t="s">
        <v>40</v>
      </c>
      <c r="F50" s="91" t="s">
        <v>14</v>
      </c>
      <c r="G50" s="91" t="s">
        <v>8</v>
      </c>
      <c r="I50" s="90" t="s">
        <v>40</v>
      </c>
      <c r="J50" s="91" t="s">
        <v>14</v>
      </c>
      <c r="K50" s="91" t="s">
        <v>8</v>
      </c>
    </row>
    <row r="51" spans="1:11" ht="15" customHeight="1" x14ac:dyDescent="0.25">
      <c r="A51" s="27" t="s">
        <v>169</v>
      </c>
      <c r="B51" s="184">
        <f>SUM('Uniformes EPI Crachá'!D10+'Uniformes EPI Crachá'!D12)</f>
        <v>50.37</v>
      </c>
      <c r="C51" s="185"/>
      <c r="E51" s="79" t="s">
        <v>45</v>
      </c>
      <c r="F51" s="83">
        <f>'Estoquista (Almoxarife)Contagem'!G51</f>
        <v>0</v>
      </c>
      <c r="G51" s="5">
        <f>ROUND(F$48*F51,2)</f>
        <v>0</v>
      </c>
      <c r="I51" s="79" t="s">
        <v>45</v>
      </c>
      <c r="J51" s="83"/>
      <c r="K51" s="5">
        <f>ROUND(J$48*J51,2)</f>
        <v>0</v>
      </c>
    </row>
    <row r="52" spans="1:11" x14ac:dyDescent="0.25">
      <c r="A52" s="38" t="s">
        <v>170</v>
      </c>
      <c r="B52" s="184">
        <f>'Uniformes EPI Crachá'!D12</f>
        <v>0</v>
      </c>
      <c r="C52" s="185"/>
      <c r="E52" s="79" t="s">
        <v>46</v>
      </c>
      <c r="F52" s="83">
        <f>'Estoquista (Almoxarife)Contagem'!G52</f>
        <v>0</v>
      </c>
      <c r="G52" s="5">
        <f>ROUND(F$48*F52,2)</f>
        <v>0</v>
      </c>
      <c r="I52" s="79" t="s">
        <v>46</v>
      </c>
      <c r="J52" s="83"/>
      <c r="K52" s="5">
        <f>ROUND(J$48*J52,2)</f>
        <v>0</v>
      </c>
    </row>
    <row r="53" spans="1:11" x14ac:dyDescent="0.25">
      <c r="A53" s="38" t="s">
        <v>60</v>
      </c>
      <c r="B53" s="184"/>
      <c r="C53" s="185"/>
      <c r="E53" s="75" t="s">
        <v>47</v>
      </c>
      <c r="F53" s="92"/>
      <c r="G53" s="30"/>
      <c r="I53" s="75" t="s">
        <v>47</v>
      </c>
      <c r="J53" s="92"/>
      <c r="K53" s="30"/>
    </row>
    <row r="54" spans="1:11" ht="15" customHeight="1" x14ac:dyDescent="0.25">
      <c r="A54" s="16" t="s">
        <v>42</v>
      </c>
      <c r="B54" s="182">
        <f>SUM(C45:C46,B47:C53)</f>
        <v>668.49</v>
      </c>
      <c r="C54" s="183"/>
      <c r="E54" s="79" t="s">
        <v>48</v>
      </c>
      <c r="F54" s="93">
        <f>B61</f>
        <v>0.03</v>
      </c>
      <c r="G54" s="5">
        <f>ROUND((F48+G51+G52)*F54/(1-F57),2)</f>
        <v>2252.42</v>
      </c>
      <c r="I54" s="79" t="s">
        <v>48</v>
      </c>
      <c r="J54" s="93">
        <v>0.03</v>
      </c>
      <c r="K54" s="5">
        <f>ROUND((J48+K51+K52)*J54/(1-J57),2)</f>
        <v>2197.1</v>
      </c>
    </row>
    <row r="55" spans="1:11" x14ac:dyDescent="0.25">
      <c r="A55" s="16" t="s">
        <v>43</v>
      </c>
      <c r="B55" s="190">
        <f>C41+B54</f>
        <v>3565.2</v>
      </c>
      <c r="C55" s="191"/>
      <c r="E55" s="79" t="s">
        <v>49</v>
      </c>
      <c r="F55" s="83"/>
      <c r="G55" s="5">
        <f>ROUND((F48+G51+G52)*F55/(1-F57),2)</f>
        <v>0</v>
      </c>
      <c r="I55" s="79" t="s">
        <v>49</v>
      </c>
      <c r="J55" s="83"/>
      <c r="K55" s="5">
        <f>ROUND((J48+K51+K52)*J55/(1-J57),2)</f>
        <v>0</v>
      </c>
    </row>
    <row r="56" spans="1:11" x14ac:dyDescent="0.25">
      <c r="A56" s="17" t="s">
        <v>44</v>
      </c>
      <c r="B56" s="41"/>
      <c r="C56" s="41"/>
      <c r="E56" s="79" t="s">
        <v>50</v>
      </c>
      <c r="F56" s="83"/>
      <c r="G56" s="5">
        <f>ROUND((F48+G51+G52)*F56/(1-F57),2)</f>
        <v>0</v>
      </c>
      <c r="I56" s="79" t="s">
        <v>50</v>
      </c>
      <c r="J56" s="83"/>
      <c r="K56" s="5">
        <f>ROUND((J48+K51+K52)*J56/(1-J57),2)</f>
        <v>0</v>
      </c>
    </row>
    <row r="57" spans="1:11" x14ac:dyDescent="0.25">
      <c r="A57" s="29" t="s">
        <v>40</v>
      </c>
      <c r="B57" s="43" t="s">
        <v>14</v>
      </c>
      <c r="C57" s="43" t="s">
        <v>8</v>
      </c>
      <c r="E57" s="75" t="s">
        <v>51</v>
      </c>
      <c r="F57" s="31">
        <f t="shared" ref="F57" si="16">SUM(F54:F56)</f>
        <v>0.03</v>
      </c>
      <c r="G57" s="5">
        <f>SUM(G54:G56)</f>
        <v>2252.42</v>
      </c>
      <c r="I57" s="75" t="s">
        <v>51</v>
      </c>
      <c r="J57" s="31">
        <f t="shared" ref="J57" si="17">SUM(J54:J56)</f>
        <v>0.03</v>
      </c>
      <c r="K57" s="5">
        <f>SUM(K54:K56)</f>
        <v>2197.1</v>
      </c>
    </row>
    <row r="58" spans="1:11" x14ac:dyDescent="0.25">
      <c r="A58" s="20" t="s">
        <v>45</v>
      </c>
      <c r="B58" s="10">
        <f>'Estoquista (Almoxarife)-BH'!B58</f>
        <v>0</v>
      </c>
      <c r="C58" s="5">
        <f>ROUND(B$55*B58,2)</f>
        <v>0</v>
      </c>
      <c r="E58" s="79" t="s">
        <v>52</v>
      </c>
      <c r="F58" s="4"/>
      <c r="G58" s="3">
        <f>SUM(G51:G52,G57)</f>
        <v>2252.42</v>
      </c>
      <c r="I58" s="79" t="s">
        <v>52</v>
      </c>
      <c r="J58" s="4"/>
      <c r="K58" s="3">
        <f>SUM(K51:K52,K57)</f>
        <v>2197.1</v>
      </c>
    </row>
    <row r="59" spans="1:11" x14ac:dyDescent="0.25">
      <c r="A59" s="20" t="s">
        <v>46</v>
      </c>
      <c r="B59" s="10">
        <f>'Estoquista (Almoxarife)-BH'!B59</f>
        <v>0</v>
      </c>
      <c r="C59" s="5">
        <f>ROUND(B$55*B59,2)</f>
        <v>0</v>
      </c>
      <c r="E59" s="79"/>
      <c r="F59" s="94"/>
      <c r="G59" s="1" t="s">
        <v>8</v>
      </c>
      <c r="I59" s="79"/>
      <c r="J59" s="94"/>
      <c r="K59" s="1" t="s">
        <v>8</v>
      </c>
    </row>
    <row r="60" spans="1:11" x14ac:dyDescent="0.25">
      <c r="A60" s="16" t="s">
        <v>47</v>
      </c>
      <c r="B60" s="30"/>
      <c r="C60" s="30"/>
      <c r="E60" s="95" t="s">
        <v>53</v>
      </c>
      <c r="F60" s="95"/>
      <c r="G60" s="96">
        <f>F48+G58</f>
        <v>75080.73</v>
      </c>
      <c r="I60" s="95" t="s">
        <v>53</v>
      </c>
      <c r="J60" s="95"/>
      <c r="K60" s="96">
        <f>J48+K58</f>
        <v>73236.61</v>
      </c>
    </row>
    <row r="61" spans="1:11" x14ac:dyDescent="0.25">
      <c r="A61" s="20" t="s">
        <v>48</v>
      </c>
      <c r="B61" s="39">
        <v>0.03</v>
      </c>
      <c r="C61" s="5">
        <f>ROUND((B55+C58+C59)*B61/(1-B64),2)</f>
        <v>110.26</v>
      </c>
      <c r="F61" s="15"/>
      <c r="G61" s="34"/>
      <c r="J61" s="15"/>
      <c r="K61" s="34"/>
    </row>
    <row r="62" spans="1:11" x14ac:dyDescent="0.25">
      <c r="A62" s="20" t="s">
        <v>49</v>
      </c>
      <c r="B62" s="9"/>
      <c r="C62" s="5">
        <f>ROUND((B55+C58+C59)*B62/(1-B64),2)</f>
        <v>0</v>
      </c>
      <c r="E62" s="15" t="s">
        <v>93</v>
      </c>
      <c r="F62" s="97" t="s">
        <v>94</v>
      </c>
      <c r="G62" s="34" t="s">
        <v>95</v>
      </c>
      <c r="I62" s="15" t="s">
        <v>93</v>
      </c>
      <c r="J62" s="97" t="s">
        <v>94</v>
      </c>
      <c r="K62" s="34" t="s">
        <v>95</v>
      </c>
    </row>
    <row r="63" spans="1:11" x14ac:dyDescent="0.25">
      <c r="A63" s="20" t="s">
        <v>50</v>
      </c>
      <c r="B63" s="9"/>
      <c r="C63" s="5">
        <f>ROUND((B55+C58+C59)*B63/(1-B64),2)</f>
        <v>0</v>
      </c>
      <c r="E63" s="15" t="s">
        <v>114</v>
      </c>
      <c r="G63" s="34"/>
      <c r="I63" s="15" t="s">
        <v>119</v>
      </c>
      <c r="K63" s="34"/>
    </row>
    <row r="64" spans="1:11" x14ac:dyDescent="0.25">
      <c r="A64" s="16" t="s">
        <v>51</v>
      </c>
      <c r="B64" s="31">
        <f t="shared" ref="B64:C64" si="18">SUM(B61:B63)</f>
        <v>0.03</v>
      </c>
      <c r="C64" s="5">
        <f t="shared" si="18"/>
        <v>110.26</v>
      </c>
    </row>
    <row r="65" spans="1:3" x14ac:dyDescent="0.25">
      <c r="A65" s="20" t="s">
        <v>52</v>
      </c>
      <c r="B65" s="4">
        <v>0.85</v>
      </c>
      <c r="C65" s="3">
        <f>SUM(C58:C59,C64)</f>
        <v>110.26</v>
      </c>
    </row>
    <row r="66" spans="1:3" x14ac:dyDescent="0.25">
      <c r="A66" s="20"/>
      <c r="B66" s="2"/>
      <c r="C66" s="1" t="s">
        <v>8</v>
      </c>
    </row>
    <row r="67" spans="1:3" x14ac:dyDescent="0.25">
      <c r="A67" s="18" t="s">
        <v>53</v>
      </c>
      <c r="B67" s="18"/>
      <c r="C67" s="40">
        <f>B55+C65</f>
        <v>3675.46</v>
      </c>
    </row>
    <row r="68" spans="1:3" x14ac:dyDescent="0.25">
      <c r="A68" s="32"/>
      <c r="B68" s="33"/>
    </row>
    <row r="69" spans="1:3" s="42" customFormat="1" x14ac:dyDescent="0.25">
      <c r="A69" s="15"/>
      <c r="B69" s="34"/>
      <c r="C69" s="34"/>
    </row>
  </sheetData>
  <mergeCells count="58">
    <mergeCell ref="B55:C55"/>
    <mergeCell ref="G43:G44"/>
    <mergeCell ref="B47:C47"/>
    <mergeCell ref="F47:G47"/>
    <mergeCell ref="B48:C48"/>
    <mergeCell ref="F48:G48"/>
    <mergeCell ref="B49:C49"/>
    <mergeCell ref="F43:F44"/>
    <mergeCell ref="B50:C50"/>
    <mergeCell ref="B51:C51"/>
    <mergeCell ref="B52:C52"/>
    <mergeCell ref="B53:C53"/>
    <mergeCell ref="B54:C54"/>
    <mergeCell ref="B15:C15"/>
    <mergeCell ref="B16:C16"/>
    <mergeCell ref="A43:A44"/>
    <mergeCell ref="B43:C43"/>
    <mergeCell ref="E43:E44"/>
    <mergeCell ref="B14:C14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3:C13"/>
    <mergeCell ref="B4:C4"/>
    <mergeCell ref="F4:G4"/>
    <mergeCell ref="B5:C5"/>
    <mergeCell ref="F5:G5"/>
    <mergeCell ref="B6:C6"/>
    <mergeCell ref="F6:G6"/>
    <mergeCell ref="A1:C1"/>
    <mergeCell ref="E1:G1"/>
    <mergeCell ref="B2:C2"/>
    <mergeCell ref="F2:G2"/>
    <mergeCell ref="B3:C3"/>
    <mergeCell ref="F3:G3"/>
    <mergeCell ref="J11:K11"/>
    <mergeCell ref="K43:K44"/>
    <mergeCell ref="J47:K47"/>
    <mergeCell ref="J48:K48"/>
    <mergeCell ref="I43:I44"/>
    <mergeCell ref="J43:J44"/>
    <mergeCell ref="J6:K6"/>
    <mergeCell ref="J7:K7"/>
    <mergeCell ref="J8:K8"/>
    <mergeCell ref="J9:K9"/>
    <mergeCell ref="J10:K10"/>
    <mergeCell ref="I1:K1"/>
    <mergeCell ref="J2:K2"/>
    <mergeCell ref="J3:K3"/>
    <mergeCell ref="J4:K4"/>
    <mergeCell ref="J5:K5"/>
  </mergeCells>
  <conditionalFormatting sqref="A2:A31">
    <cfRule type="cellIs" dxfId="39" priority="91" operator="equal">
      <formula>0</formula>
    </cfRule>
  </conditionalFormatting>
  <conditionalFormatting sqref="A33:A43">
    <cfRule type="cellIs" dxfId="38" priority="98" operator="equal">
      <formula>0</formula>
    </cfRule>
  </conditionalFormatting>
  <conditionalFormatting sqref="A45:A51 A53:A68">
    <cfRule type="cellIs" dxfId="37" priority="3" operator="equal">
      <formula>0</formula>
    </cfRule>
  </conditionalFormatting>
  <conditionalFormatting sqref="A32:C32">
    <cfRule type="cellIs" dxfId="36" priority="89" operator="equal">
      <formula>0</formula>
    </cfRule>
  </conditionalFormatting>
  <conditionalFormatting sqref="A69:C1048576">
    <cfRule type="cellIs" dxfId="35" priority="100" operator="equal">
      <formula>0</formula>
    </cfRule>
  </conditionalFormatting>
  <conditionalFormatting sqref="B2:C2 B3 B7 B8:C15 B16 B17:C31 C45:C46">
    <cfRule type="cellIs" dxfId="34" priority="99" operator="equal">
      <formula>0</formula>
    </cfRule>
  </conditionalFormatting>
  <conditionalFormatting sqref="B4:C6">
    <cfRule type="cellIs" dxfId="33" priority="93" operator="equal">
      <formula>0</formula>
    </cfRule>
  </conditionalFormatting>
  <conditionalFormatting sqref="B33:C44">
    <cfRule type="cellIs" dxfId="32" priority="90" operator="equal">
      <formula>0</formula>
    </cfRule>
  </conditionalFormatting>
  <conditionalFormatting sqref="B47:C68">
    <cfRule type="cellIs" dxfId="31" priority="88" operator="equal">
      <formula>0</formula>
    </cfRule>
  </conditionalFormatting>
  <conditionalFormatting sqref="E1:E5">
    <cfRule type="cellIs" dxfId="30" priority="61" operator="equal">
      <formula>0</formula>
    </cfRule>
  </conditionalFormatting>
  <conditionalFormatting sqref="E11:E13">
    <cfRule type="cellIs" dxfId="29" priority="85" operator="equal">
      <formula>0</formula>
    </cfRule>
  </conditionalFormatting>
  <conditionalFormatting sqref="E62">
    <cfRule type="cellIs" dxfId="28" priority="68" operator="equal">
      <formula>0</formula>
    </cfRule>
  </conditionalFormatting>
  <conditionalFormatting sqref="F18:F40">
    <cfRule type="cellIs" dxfId="27" priority="60" operator="equal">
      <formula>0</formula>
    </cfRule>
  </conditionalFormatting>
  <conditionalFormatting sqref="F51:F52">
    <cfRule type="cellIs" dxfId="26" priority="66" operator="equal">
      <formula>0</formula>
    </cfRule>
  </conditionalFormatting>
  <conditionalFormatting sqref="F54:F57">
    <cfRule type="cellIs" dxfId="25" priority="64" operator="equal">
      <formula>0</formula>
    </cfRule>
  </conditionalFormatting>
  <conditionalFormatting sqref="F5:G5">
    <cfRule type="cellIs" dxfId="24" priority="83" operator="equal">
      <formula>0</formula>
    </cfRule>
  </conditionalFormatting>
  <conditionalFormatting sqref="F9:G9">
    <cfRule type="cellIs" dxfId="23" priority="84" operator="equal">
      <formula>0</formula>
    </cfRule>
  </conditionalFormatting>
  <conditionalFormatting sqref="F47:G48">
    <cfRule type="cellIs" dxfId="22" priority="82" operator="equal">
      <formula>0</formula>
    </cfRule>
  </conditionalFormatting>
  <conditionalFormatting sqref="F62:G63">
    <cfRule type="cellIs" dxfId="21" priority="69" operator="equal">
      <formula>0</formula>
    </cfRule>
  </conditionalFormatting>
  <conditionalFormatting sqref="G18:G25">
    <cfRule type="cellIs" dxfId="20" priority="77" operator="equal">
      <formula>0</formula>
    </cfRule>
  </conditionalFormatting>
  <conditionalFormatting sqref="G27:G33">
    <cfRule type="cellIs" dxfId="19" priority="76" operator="equal">
      <formula>0</formula>
    </cfRule>
  </conditionalFormatting>
  <conditionalFormatting sqref="G35:G37">
    <cfRule type="cellIs" dxfId="18" priority="75" operator="equal">
      <formula>0</formula>
    </cfRule>
  </conditionalFormatting>
  <conditionalFormatting sqref="G39:G41">
    <cfRule type="cellIs" dxfId="17" priority="74" operator="equal">
      <formula>0</formula>
    </cfRule>
  </conditionalFormatting>
  <conditionalFormatting sqref="G51:G60">
    <cfRule type="cellIs" dxfId="16" priority="72" operator="equal">
      <formula>0</formula>
    </cfRule>
  </conditionalFormatting>
  <conditionalFormatting sqref="I1:I5">
    <cfRule type="cellIs" dxfId="15" priority="5" operator="equal">
      <formula>0</formula>
    </cfRule>
  </conditionalFormatting>
  <conditionalFormatting sqref="I11:I13">
    <cfRule type="cellIs" dxfId="14" priority="29" operator="equal">
      <formula>0</formula>
    </cfRule>
  </conditionalFormatting>
  <conditionalFormatting sqref="I62">
    <cfRule type="cellIs" dxfId="13" priority="12" operator="equal">
      <formula>0</formula>
    </cfRule>
  </conditionalFormatting>
  <conditionalFormatting sqref="J18:J40">
    <cfRule type="cellIs" dxfId="12" priority="4" operator="equal">
      <formula>0</formula>
    </cfRule>
  </conditionalFormatting>
  <conditionalFormatting sqref="J51:J52">
    <cfRule type="cellIs" dxfId="11" priority="10" operator="equal">
      <formula>0</formula>
    </cfRule>
  </conditionalFormatting>
  <conditionalFormatting sqref="J54:J57">
    <cfRule type="cellIs" dxfId="10" priority="8" operator="equal">
      <formula>0</formula>
    </cfRule>
  </conditionalFormatting>
  <conditionalFormatting sqref="J5:K5">
    <cfRule type="cellIs" dxfId="9" priority="27" operator="equal">
      <formula>0</formula>
    </cfRule>
  </conditionalFormatting>
  <conditionalFormatting sqref="J9:K9">
    <cfRule type="cellIs" dxfId="8" priority="28" operator="equal">
      <formula>0</formula>
    </cfRule>
  </conditionalFormatting>
  <conditionalFormatting sqref="J47:K48">
    <cfRule type="cellIs" dxfId="7" priority="26" operator="equal">
      <formula>0</formula>
    </cfRule>
  </conditionalFormatting>
  <conditionalFormatting sqref="J62:K63">
    <cfRule type="cellIs" dxfId="6" priority="13" operator="equal">
      <formula>0</formula>
    </cfRule>
  </conditionalFormatting>
  <conditionalFormatting sqref="K18:K25">
    <cfRule type="cellIs" dxfId="5" priority="21" operator="equal">
      <formula>0</formula>
    </cfRule>
  </conditionalFormatting>
  <conditionalFormatting sqref="K27:K33">
    <cfRule type="cellIs" dxfId="4" priority="20" operator="equal">
      <formula>0</formula>
    </cfRule>
  </conditionalFormatting>
  <conditionalFormatting sqref="K35:K37">
    <cfRule type="cellIs" dxfId="3" priority="19" operator="equal">
      <formula>0</formula>
    </cfRule>
  </conditionalFormatting>
  <conditionalFormatting sqref="K39:K41">
    <cfRule type="cellIs" dxfId="2" priority="18" operator="equal">
      <formula>0</formula>
    </cfRule>
  </conditionalFormatting>
  <conditionalFormatting sqref="K51:K60">
    <cfRule type="cellIs" dxfId="1" priority="16" operator="equal">
      <formula>0</formula>
    </cfRule>
  </conditionalFormatting>
  <conditionalFormatting sqref="A52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scale="3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995"/>
  <sheetViews>
    <sheetView zoomScaleNormal="100" workbookViewId="0">
      <selection activeCell="B17" sqref="B17"/>
    </sheetView>
  </sheetViews>
  <sheetFormatPr defaultColWidth="14.42578125" defaultRowHeight="15" x14ac:dyDescent="0.25"/>
  <cols>
    <col min="1" max="1" width="58.42578125" customWidth="1"/>
    <col min="2" max="2" width="11" customWidth="1"/>
    <col min="3" max="3" width="16.140625" customWidth="1"/>
    <col min="4" max="4" width="8" customWidth="1"/>
    <col min="5" max="5" width="10.5703125" customWidth="1"/>
    <col min="6" max="26" width="8" customWidth="1"/>
  </cols>
  <sheetData>
    <row r="1" spans="1:3" ht="12.75" customHeight="1" x14ac:dyDescent="0.25">
      <c r="A1" s="226" t="s">
        <v>137</v>
      </c>
      <c r="B1" s="227"/>
      <c r="C1" s="228"/>
    </row>
    <row r="2" spans="1:3" ht="12.75" customHeight="1" x14ac:dyDescent="0.25">
      <c r="A2" s="229"/>
      <c r="B2" s="230"/>
      <c r="C2" s="231"/>
    </row>
    <row r="3" spans="1:3" ht="24.6" customHeight="1" x14ac:dyDescent="0.25">
      <c r="A3" s="232" t="s">
        <v>126</v>
      </c>
      <c r="B3" s="230"/>
      <c r="C3" s="231"/>
    </row>
    <row r="4" spans="1:3" ht="12.75" customHeight="1" thickBot="1" x14ac:dyDescent="0.3">
      <c r="A4" s="106"/>
      <c r="B4" s="107"/>
      <c r="C4" s="108"/>
    </row>
    <row r="5" spans="1:3" ht="13.5" customHeight="1" thickBot="1" x14ac:dyDescent="0.3">
      <c r="A5" s="221" t="s">
        <v>39</v>
      </c>
      <c r="B5" s="222"/>
      <c r="C5" s="223"/>
    </row>
    <row r="6" spans="1:3" ht="13.5" customHeight="1" thickBot="1" x14ac:dyDescent="0.3">
      <c r="A6" s="221" t="s">
        <v>120</v>
      </c>
      <c r="B6" s="222"/>
      <c r="C6" s="223"/>
    </row>
    <row r="7" spans="1:3" ht="13.5" customHeight="1" thickBot="1" x14ac:dyDescent="0.3">
      <c r="A7" s="109" t="s">
        <v>40</v>
      </c>
      <c r="B7" s="233" t="s">
        <v>8</v>
      </c>
      <c r="C7" s="223"/>
    </row>
    <row r="8" spans="1:3" ht="25.9" customHeight="1" thickBot="1" x14ac:dyDescent="0.3">
      <c r="A8" s="110" t="s">
        <v>142</v>
      </c>
      <c r="B8">
        <v>1</v>
      </c>
      <c r="C8" s="111">
        <v>268.8</v>
      </c>
    </row>
    <row r="9" spans="1:3" ht="13.5" customHeight="1" thickBot="1" x14ac:dyDescent="0.3">
      <c r="A9" s="221" t="s">
        <v>44</v>
      </c>
      <c r="B9" s="222"/>
      <c r="C9" s="223"/>
    </row>
    <row r="10" spans="1:3" ht="13.5" customHeight="1" thickBot="1" x14ac:dyDescent="0.3">
      <c r="A10" s="109" t="s">
        <v>40</v>
      </c>
      <c r="B10" s="112" t="s">
        <v>14</v>
      </c>
      <c r="C10" s="113" t="s">
        <v>8</v>
      </c>
    </row>
    <row r="11" spans="1:3" ht="12.75" customHeight="1" x14ac:dyDescent="0.25">
      <c r="A11" s="114" t="s">
        <v>45</v>
      </c>
      <c r="B11" s="115"/>
      <c r="C11" s="116">
        <f>ROUND(C8*(B11/100),2)</f>
        <v>0</v>
      </c>
    </row>
    <row r="12" spans="1:3" ht="12.75" customHeight="1" x14ac:dyDescent="0.25">
      <c r="A12" s="117" t="s">
        <v>46</v>
      </c>
      <c r="B12" s="115"/>
      <c r="C12" s="118">
        <f>ROUND(C8*(B12/100),2)</f>
        <v>0</v>
      </c>
    </row>
    <row r="13" spans="1:3" ht="12.75" customHeight="1" x14ac:dyDescent="0.25">
      <c r="A13" s="119" t="s">
        <v>121</v>
      </c>
      <c r="B13" s="120">
        <f>B12+B11</f>
        <v>0</v>
      </c>
      <c r="C13" s="121">
        <f>C12+C11</f>
        <v>0</v>
      </c>
    </row>
    <row r="14" spans="1:3" ht="12.75" customHeight="1" x14ac:dyDescent="0.25">
      <c r="A14" s="117" t="s">
        <v>47</v>
      </c>
      <c r="B14" s="115"/>
      <c r="C14" s="122"/>
    </row>
    <row r="15" spans="1:3" ht="12.75" customHeight="1" x14ac:dyDescent="0.25">
      <c r="A15" s="117" t="s">
        <v>122</v>
      </c>
      <c r="B15" s="115">
        <f>'[2]2.Almoxarife-Contagem-seg-sex '!B57</f>
        <v>3</v>
      </c>
      <c r="C15" s="123">
        <f>ROUND((C8+C11+C12)*(B15/100)/(1-(B18/100)),2)</f>
        <v>8.31</v>
      </c>
    </row>
    <row r="16" spans="1:3" ht="12.75" customHeight="1" x14ac:dyDescent="0.25">
      <c r="A16" s="117" t="s">
        <v>123</v>
      </c>
      <c r="B16" s="115"/>
      <c r="C16" s="123">
        <f>ROUND((C8+C11+C12)*(B16/100)/(1-(B18/100)),2)</f>
        <v>0</v>
      </c>
    </row>
    <row r="17" spans="1:3" ht="12.75" customHeight="1" x14ac:dyDescent="0.25">
      <c r="A17" s="117" t="s">
        <v>124</v>
      </c>
      <c r="B17" s="115"/>
      <c r="C17" s="123">
        <f>ROUND((C8+C11+C12)*(B17/100)/(1-(B18/100)),2)</f>
        <v>0</v>
      </c>
    </row>
    <row r="18" spans="1:3" ht="12.75" customHeight="1" x14ac:dyDescent="0.25">
      <c r="A18" s="119" t="s">
        <v>51</v>
      </c>
      <c r="B18" s="124">
        <f>SUM(B15:B17)</f>
        <v>3</v>
      </c>
      <c r="C18" s="125">
        <f>SUM(C15:C17)</f>
        <v>8.31</v>
      </c>
    </row>
    <row r="19" spans="1:3" ht="13.5" customHeight="1" thickBot="1" x14ac:dyDescent="0.3">
      <c r="A19" s="126"/>
      <c r="B19" s="127"/>
      <c r="C19" s="128"/>
    </row>
    <row r="20" spans="1:3" ht="13.5" customHeight="1" thickBot="1" x14ac:dyDescent="0.3">
      <c r="A20" s="126"/>
      <c r="B20" s="129"/>
      <c r="C20" s="130" t="s">
        <v>8</v>
      </c>
    </row>
    <row r="21" spans="1:3" ht="13.5" customHeight="1" thickBot="1" x14ac:dyDescent="0.3">
      <c r="A21" s="224" t="s">
        <v>125</v>
      </c>
      <c r="B21" s="225"/>
      <c r="C21" s="131">
        <f>C8+C13+C18</f>
        <v>277.11</v>
      </c>
    </row>
    <row r="22" spans="1:3" ht="12.75" customHeight="1" x14ac:dyDescent="0.25">
      <c r="C22" s="132"/>
    </row>
    <row r="23" spans="1:3" ht="12.75" customHeight="1" x14ac:dyDescent="0.25"/>
    <row r="24" spans="1:3" ht="12.75" customHeight="1" x14ac:dyDescent="0.25"/>
    <row r="25" spans="1:3" ht="12.75" customHeight="1" x14ac:dyDescent="0.25"/>
    <row r="26" spans="1:3" ht="12.75" customHeight="1" x14ac:dyDescent="0.25"/>
    <row r="27" spans="1:3" ht="12.75" customHeight="1" x14ac:dyDescent="0.25"/>
    <row r="28" spans="1:3" ht="12.75" customHeight="1" x14ac:dyDescent="0.25"/>
    <row r="29" spans="1:3" ht="12.75" customHeight="1" x14ac:dyDescent="0.25"/>
    <row r="30" spans="1:3" ht="12.75" customHeight="1" x14ac:dyDescent="0.25"/>
    <row r="31" spans="1:3" ht="12.75" customHeight="1" x14ac:dyDescent="0.25"/>
    <row r="32" spans="1:3" ht="12.75" customHeight="1" x14ac:dyDescent="0.25"/>
    <row r="33" spans="3:3" ht="12.75" customHeight="1" x14ac:dyDescent="0.25"/>
    <row r="34" spans="3:3" ht="12.75" customHeight="1" x14ac:dyDescent="0.25"/>
    <row r="35" spans="3:3" ht="12.75" customHeight="1" x14ac:dyDescent="0.25"/>
    <row r="36" spans="3:3" ht="12.75" customHeight="1" x14ac:dyDescent="0.25"/>
    <row r="37" spans="3:3" ht="12.75" customHeight="1" x14ac:dyDescent="0.25"/>
    <row r="38" spans="3:3" ht="12.75" customHeight="1" x14ac:dyDescent="0.25"/>
    <row r="39" spans="3:3" ht="12.75" customHeight="1" x14ac:dyDescent="0.25"/>
    <row r="40" spans="3:3" ht="12.75" customHeight="1" x14ac:dyDescent="0.25"/>
    <row r="41" spans="3:3" ht="12.75" customHeight="1" x14ac:dyDescent="0.25"/>
    <row r="42" spans="3:3" ht="12.75" customHeight="1" x14ac:dyDescent="0.25"/>
    <row r="43" spans="3:3" ht="12.75" customHeight="1" x14ac:dyDescent="0.25"/>
    <row r="44" spans="3:3" ht="12.75" customHeight="1" x14ac:dyDescent="0.25"/>
    <row r="45" spans="3:3" ht="12.75" customHeight="1" x14ac:dyDescent="0.25"/>
    <row r="46" spans="3:3" ht="12.75" customHeight="1" x14ac:dyDescent="0.25"/>
    <row r="47" spans="3:3" ht="12.75" customHeight="1" x14ac:dyDescent="0.25">
      <c r="C47" s="132"/>
    </row>
    <row r="48" spans="3:3" ht="12.75" customHeight="1" x14ac:dyDescent="0.25">
      <c r="C48" s="132"/>
    </row>
    <row r="49" spans="3:3" ht="12.75" customHeight="1" x14ac:dyDescent="0.25">
      <c r="C49" s="132"/>
    </row>
    <row r="50" spans="3:3" ht="12.75" customHeight="1" x14ac:dyDescent="0.25">
      <c r="C50" s="132"/>
    </row>
    <row r="51" spans="3:3" ht="12.75" customHeight="1" x14ac:dyDescent="0.25">
      <c r="C51" s="132"/>
    </row>
    <row r="52" spans="3:3" ht="12.75" customHeight="1" x14ac:dyDescent="0.25">
      <c r="C52" s="132"/>
    </row>
    <row r="53" spans="3:3" ht="12.75" customHeight="1" x14ac:dyDescent="0.25">
      <c r="C53" s="132"/>
    </row>
    <row r="54" spans="3:3" ht="12.75" customHeight="1" x14ac:dyDescent="0.25">
      <c r="C54" s="132"/>
    </row>
    <row r="55" spans="3:3" ht="12.75" customHeight="1" x14ac:dyDescent="0.25">
      <c r="C55" s="132"/>
    </row>
    <row r="56" spans="3:3" ht="12.75" customHeight="1" x14ac:dyDescent="0.25">
      <c r="C56" s="132"/>
    </row>
    <row r="57" spans="3:3" ht="12.75" customHeight="1" x14ac:dyDescent="0.25">
      <c r="C57" s="132"/>
    </row>
    <row r="58" spans="3:3" ht="12.75" customHeight="1" x14ac:dyDescent="0.25">
      <c r="C58" s="132"/>
    </row>
    <row r="59" spans="3:3" ht="12.75" customHeight="1" x14ac:dyDescent="0.25">
      <c r="C59" s="132"/>
    </row>
    <row r="60" spans="3:3" ht="12.75" customHeight="1" x14ac:dyDescent="0.25">
      <c r="C60" s="132"/>
    </row>
    <row r="61" spans="3:3" ht="12.75" customHeight="1" x14ac:dyDescent="0.25">
      <c r="C61" s="132"/>
    </row>
    <row r="62" spans="3:3" ht="12.75" customHeight="1" x14ac:dyDescent="0.25">
      <c r="C62" s="132"/>
    </row>
    <row r="63" spans="3:3" ht="12.75" customHeight="1" x14ac:dyDescent="0.25">
      <c r="C63" s="132"/>
    </row>
    <row r="64" spans="3:3" ht="12.75" customHeight="1" x14ac:dyDescent="0.25">
      <c r="C64" s="132"/>
    </row>
    <row r="65" spans="3:3" ht="12.75" customHeight="1" x14ac:dyDescent="0.25">
      <c r="C65" s="132"/>
    </row>
    <row r="66" spans="3:3" ht="12.75" customHeight="1" x14ac:dyDescent="0.25">
      <c r="C66" s="132"/>
    </row>
    <row r="67" spans="3:3" ht="12.75" customHeight="1" x14ac:dyDescent="0.25">
      <c r="C67" s="132"/>
    </row>
    <row r="68" spans="3:3" ht="12.75" customHeight="1" x14ac:dyDescent="0.25">
      <c r="C68" s="132"/>
    </row>
    <row r="69" spans="3:3" ht="12.75" customHeight="1" x14ac:dyDescent="0.25">
      <c r="C69" s="132"/>
    </row>
    <row r="70" spans="3:3" ht="12.75" customHeight="1" x14ac:dyDescent="0.25">
      <c r="C70" s="132"/>
    </row>
    <row r="71" spans="3:3" ht="12.75" customHeight="1" x14ac:dyDescent="0.25">
      <c r="C71" s="132"/>
    </row>
    <row r="72" spans="3:3" ht="12.75" customHeight="1" x14ac:dyDescent="0.25">
      <c r="C72" s="132"/>
    </row>
    <row r="73" spans="3:3" ht="12.75" customHeight="1" x14ac:dyDescent="0.25">
      <c r="C73" s="132"/>
    </row>
    <row r="74" spans="3:3" ht="12.75" customHeight="1" x14ac:dyDescent="0.25">
      <c r="C74" s="132"/>
    </row>
    <row r="75" spans="3:3" ht="12.75" customHeight="1" x14ac:dyDescent="0.25">
      <c r="C75" s="132"/>
    </row>
    <row r="76" spans="3:3" ht="12.75" customHeight="1" x14ac:dyDescent="0.25">
      <c r="C76" s="132"/>
    </row>
    <row r="77" spans="3:3" ht="12.75" customHeight="1" x14ac:dyDescent="0.25">
      <c r="C77" s="132"/>
    </row>
    <row r="78" spans="3:3" ht="12.75" customHeight="1" x14ac:dyDescent="0.25">
      <c r="C78" s="132"/>
    </row>
    <row r="79" spans="3:3" ht="12.75" customHeight="1" x14ac:dyDescent="0.25">
      <c r="C79" s="132"/>
    </row>
    <row r="80" spans="3:3" ht="12.75" customHeight="1" x14ac:dyDescent="0.25">
      <c r="C80" s="132"/>
    </row>
    <row r="81" spans="3:3" ht="12.75" customHeight="1" x14ac:dyDescent="0.25">
      <c r="C81" s="132"/>
    </row>
    <row r="82" spans="3:3" ht="12.75" customHeight="1" x14ac:dyDescent="0.25">
      <c r="C82" s="132"/>
    </row>
    <row r="83" spans="3:3" ht="12.75" customHeight="1" x14ac:dyDescent="0.25">
      <c r="C83" s="132"/>
    </row>
    <row r="84" spans="3:3" ht="12.75" customHeight="1" x14ac:dyDescent="0.25">
      <c r="C84" s="132"/>
    </row>
    <row r="85" spans="3:3" ht="12.75" customHeight="1" x14ac:dyDescent="0.25">
      <c r="C85" s="132"/>
    </row>
    <row r="86" spans="3:3" ht="12.75" customHeight="1" x14ac:dyDescent="0.25">
      <c r="C86" s="132"/>
    </row>
    <row r="87" spans="3:3" ht="12.75" customHeight="1" x14ac:dyDescent="0.25">
      <c r="C87" s="132"/>
    </row>
    <row r="88" spans="3:3" ht="12.75" customHeight="1" x14ac:dyDescent="0.25">
      <c r="C88" s="132"/>
    </row>
    <row r="89" spans="3:3" ht="12.75" customHeight="1" x14ac:dyDescent="0.25">
      <c r="C89" s="132"/>
    </row>
    <row r="90" spans="3:3" ht="12.75" customHeight="1" x14ac:dyDescent="0.25">
      <c r="C90" s="132"/>
    </row>
    <row r="91" spans="3:3" ht="12.75" customHeight="1" x14ac:dyDescent="0.25">
      <c r="C91" s="132"/>
    </row>
    <row r="92" spans="3:3" ht="12.75" customHeight="1" x14ac:dyDescent="0.25">
      <c r="C92" s="132"/>
    </row>
    <row r="93" spans="3:3" ht="12.75" customHeight="1" x14ac:dyDescent="0.25">
      <c r="C93" s="132"/>
    </row>
    <row r="94" spans="3:3" ht="12.75" customHeight="1" x14ac:dyDescent="0.25">
      <c r="C94" s="132"/>
    </row>
    <row r="95" spans="3:3" ht="12.75" customHeight="1" x14ac:dyDescent="0.25">
      <c r="C95" s="132"/>
    </row>
    <row r="96" spans="3:3" ht="12.75" customHeight="1" x14ac:dyDescent="0.25">
      <c r="C96" s="132"/>
    </row>
    <row r="97" spans="3:3" ht="12.75" customHeight="1" x14ac:dyDescent="0.25">
      <c r="C97" s="132"/>
    </row>
    <row r="98" spans="3:3" ht="12.75" customHeight="1" x14ac:dyDescent="0.25">
      <c r="C98" s="132"/>
    </row>
    <row r="99" spans="3:3" ht="12.75" customHeight="1" x14ac:dyDescent="0.25">
      <c r="C99" s="132"/>
    </row>
    <row r="100" spans="3:3" ht="12.75" customHeight="1" x14ac:dyDescent="0.25">
      <c r="C100" s="132"/>
    </row>
    <row r="101" spans="3:3" ht="12.75" customHeight="1" x14ac:dyDescent="0.25">
      <c r="C101" s="132"/>
    </row>
    <row r="102" spans="3:3" ht="12.75" customHeight="1" x14ac:dyDescent="0.25">
      <c r="C102" s="132"/>
    </row>
    <row r="103" spans="3:3" ht="12.75" customHeight="1" x14ac:dyDescent="0.25">
      <c r="C103" s="132"/>
    </row>
    <row r="104" spans="3:3" ht="12.75" customHeight="1" x14ac:dyDescent="0.25">
      <c r="C104" s="132"/>
    </row>
    <row r="105" spans="3:3" ht="12.75" customHeight="1" x14ac:dyDescent="0.25">
      <c r="C105" s="132"/>
    </row>
    <row r="106" spans="3:3" ht="12.75" customHeight="1" x14ac:dyDescent="0.25">
      <c r="C106" s="132"/>
    </row>
    <row r="107" spans="3:3" ht="12.75" customHeight="1" x14ac:dyDescent="0.25">
      <c r="C107" s="132"/>
    </row>
    <row r="108" spans="3:3" ht="12.75" customHeight="1" x14ac:dyDescent="0.25">
      <c r="C108" s="132"/>
    </row>
    <row r="109" spans="3:3" ht="12.75" customHeight="1" x14ac:dyDescent="0.25">
      <c r="C109" s="132"/>
    </row>
    <row r="110" spans="3:3" ht="12.75" customHeight="1" x14ac:dyDescent="0.25">
      <c r="C110" s="132"/>
    </row>
    <row r="111" spans="3:3" ht="12.75" customHeight="1" x14ac:dyDescent="0.25">
      <c r="C111" s="132"/>
    </row>
    <row r="112" spans="3:3" ht="12.75" customHeight="1" x14ac:dyDescent="0.25">
      <c r="C112" s="132"/>
    </row>
    <row r="113" spans="3:3" ht="12.75" customHeight="1" x14ac:dyDescent="0.25">
      <c r="C113" s="132"/>
    </row>
    <row r="114" spans="3:3" ht="12.75" customHeight="1" x14ac:dyDescent="0.25">
      <c r="C114" s="132"/>
    </row>
    <row r="115" spans="3:3" ht="12.75" customHeight="1" x14ac:dyDescent="0.25">
      <c r="C115" s="132"/>
    </row>
    <row r="116" spans="3:3" ht="12.75" customHeight="1" x14ac:dyDescent="0.25">
      <c r="C116" s="132"/>
    </row>
    <row r="117" spans="3:3" ht="12.75" customHeight="1" x14ac:dyDescent="0.25">
      <c r="C117" s="132"/>
    </row>
    <row r="118" spans="3:3" ht="12.75" customHeight="1" x14ac:dyDescent="0.25">
      <c r="C118" s="132"/>
    </row>
    <row r="119" spans="3:3" ht="12.75" customHeight="1" x14ac:dyDescent="0.25">
      <c r="C119" s="132"/>
    </row>
    <row r="120" spans="3:3" ht="12.75" customHeight="1" x14ac:dyDescent="0.25">
      <c r="C120" s="132"/>
    </row>
    <row r="121" spans="3:3" ht="12.75" customHeight="1" x14ac:dyDescent="0.25">
      <c r="C121" s="132"/>
    </row>
    <row r="122" spans="3:3" ht="12.75" customHeight="1" x14ac:dyDescent="0.25">
      <c r="C122" s="132"/>
    </row>
    <row r="123" spans="3:3" ht="12.75" customHeight="1" x14ac:dyDescent="0.25">
      <c r="C123" s="132"/>
    </row>
    <row r="124" spans="3:3" ht="12.75" customHeight="1" x14ac:dyDescent="0.25">
      <c r="C124" s="132"/>
    </row>
    <row r="125" spans="3:3" ht="12.75" customHeight="1" x14ac:dyDescent="0.25">
      <c r="C125" s="132"/>
    </row>
    <row r="126" spans="3:3" ht="12.75" customHeight="1" x14ac:dyDescent="0.25">
      <c r="C126" s="132"/>
    </row>
    <row r="127" spans="3:3" ht="12.75" customHeight="1" x14ac:dyDescent="0.25">
      <c r="C127" s="132"/>
    </row>
    <row r="128" spans="3:3" ht="12.75" customHeight="1" x14ac:dyDescent="0.25">
      <c r="C128" s="132"/>
    </row>
    <row r="129" spans="3:3" ht="12.75" customHeight="1" x14ac:dyDescent="0.25">
      <c r="C129" s="132"/>
    </row>
    <row r="130" spans="3:3" ht="12.75" customHeight="1" x14ac:dyDescent="0.25">
      <c r="C130" s="132"/>
    </row>
    <row r="131" spans="3:3" ht="12.75" customHeight="1" x14ac:dyDescent="0.25">
      <c r="C131" s="132"/>
    </row>
    <row r="132" spans="3:3" ht="12.75" customHeight="1" x14ac:dyDescent="0.25">
      <c r="C132" s="132"/>
    </row>
    <row r="133" spans="3:3" ht="12.75" customHeight="1" x14ac:dyDescent="0.25">
      <c r="C133" s="132"/>
    </row>
    <row r="134" spans="3:3" ht="12.75" customHeight="1" x14ac:dyDescent="0.25">
      <c r="C134" s="132"/>
    </row>
    <row r="135" spans="3:3" ht="12.75" customHeight="1" x14ac:dyDescent="0.25">
      <c r="C135" s="132"/>
    </row>
    <row r="136" spans="3:3" ht="12.75" customHeight="1" x14ac:dyDescent="0.25">
      <c r="C136" s="132"/>
    </row>
    <row r="137" spans="3:3" ht="12.75" customHeight="1" x14ac:dyDescent="0.25">
      <c r="C137" s="132"/>
    </row>
    <row r="138" spans="3:3" ht="12.75" customHeight="1" x14ac:dyDescent="0.25">
      <c r="C138" s="132"/>
    </row>
    <row r="139" spans="3:3" ht="12.75" customHeight="1" x14ac:dyDescent="0.25">
      <c r="C139" s="132"/>
    </row>
    <row r="140" spans="3:3" ht="12.75" customHeight="1" x14ac:dyDescent="0.25">
      <c r="C140" s="132"/>
    </row>
    <row r="141" spans="3:3" ht="12.75" customHeight="1" x14ac:dyDescent="0.25">
      <c r="C141" s="132"/>
    </row>
    <row r="142" spans="3:3" ht="12.75" customHeight="1" x14ac:dyDescent="0.25">
      <c r="C142" s="132"/>
    </row>
    <row r="143" spans="3:3" ht="12.75" customHeight="1" x14ac:dyDescent="0.25">
      <c r="C143" s="132"/>
    </row>
    <row r="144" spans="3:3" ht="12.75" customHeight="1" x14ac:dyDescent="0.25">
      <c r="C144" s="132"/>
    </row>
    <row r="145" spans="3:3" ht="12.75" customHeight="1" x14ac:dyDescent="0.25">
      <c r="C145" s="132"/>
    </row>
    <row r="146" spans="3:3" ht="12.75" customHeight="1" x14ac:dyDescent="0.25">
      <c r="C146" s="132"/>
    </row>
    <row r="147" spans="3:3" ht="12.75" customHeight="1" x14ac:dyDescent="0.25">
      <c r="C147" s="132"/>
    </row>
    <row r="148" spans="3:3" ht="12.75" customHeight="1" x14ac:dyDescent="0.25">
      <c r="C148" s="132"/>
    </row>
    <row r="149" spans="3:3" ht="12.75" customHeight="1" x14ac:dyDescent="0.25">
      <c r="C149" s="132"/>
    </row>
    <row r="150" spans="3:3" ht="12.75" customHeight="1" x14ac:dyDescent="0.25">
      <c r="C150" s="132"/>
    </row>
    <row r="151" spans="3:3" ht="12.75" customHeight="1" x14ac:dyDescent="0.25">
      <c r="C151" s="132"/>
    </row>
    <row r="152" spans="3:3" ht="12.75" customHeight="1" x14ac:dyDescent="0.25">
      <c r="C152" s="132"/>
    </row>
    <row r="153" spans="3:3" ht="12.75" customHeight="1" x14ac:dyDescent="0.25">
      <c r="C153" s="132"/>
    </row>
    <row r="154" spans="3:3" ht="12.75" customHeight="1" x14ac:dyDescent="0.25">
      <c r="C154" s="132"/>
    </row>
    <row r="155" spans="3:3" ht="12.75" customHeight="1" x14ac:dyDescent="0.25">
      <c r="C155" s="132"/>
    </row>
    <row r="156" spans="3:3" ht="12.75" customHeight="1" x14ac:dyDescent="0.25">
      <c r="C156" s="132"/>
    </row>
    <row r="157" spans="3:3" ht="12.75" customHeight="1" x14ac:dyDescent="0.25">
      <c r="C157" s="132"/>
    </row>
    <row r="158" spans="3:3" ht="12.75" customHeight="1" x14ac:dyDescent="0.25">
      <c r="C158" s="132"/>
    </row>
    <row r="159" spans="3:3" ht="12.75" customHeight="1" x14ac:dyDescent="0.25">
      <c r="C159" s="132"/>
    </row>
    <row r="160" spans="3:3" ht="12.75" customHeight="1" x14ac:dyDescent="0.25">
      <c r="C160" s="132"/>
    </row>
    <row r="161" spans="3:3" ht="12.75" customHeight="1" x14ac:dyDescent="0.25">
      <c r="C161" s="132"/>
    </row>
    <row r="162" spans="3:3" ht="12.75" customHeight="1" x14ac:dyDescent="0.25">
      <c r="C162" s="132"/>
    </row>
    <row r="163" spans="3:3" ht="12.75" customHeight="1" x14ac:dyDescent="0.25">
      <c r="C163" s="132"/>
    </row>
    <row r="164" spans="3:3" ht="12.75" customHeight="1" x14ac:dyDescent="0.25">
      <c r="C164" s="132"/>
    </row>
    <row r="165" spans="3:3" ht="12.75" customHeight="1" x14ac:dyDescent="0.25">
      <c r="C165" s="132"/>
    </row>
    <row r="166" spans="3:3" ht="12.75" customHeight="1" x14ac:dyDescent="0.25">
      <c r="C166" s="132"/>
    </row>
    <row r="167" spans="3:3" ht="12.75" customHeight="1" x14ac:dyDescent="0.25">
      <c r="C167" s="132"/>
    </row>
    <row r="168" spans="3:3" ht="12.75" customHeight="1" x14ac:dyDescent="0.25">
      <c r="C168" s="132"/>
    </row>
    <row r="169" spans="3:3" ht="12.75" customHeight="1" x14ac:dyDescent="0.25">
      <c r="C169" s="132"/>
    </row>
    <row r="170" spans="3:3" ht="12.75" customHeight="1" x14ac:dyDescent="0.25">
      <c r="C170" s="132"/>
    </row>
    <row r="171" spans="3:3" ht="12.75" customHeight="1" x14ac:dyDescent="0.25">
      <c r="C171" s="132"/>
    </row>
    <row r="172" spans="3:3" ht="12.75" customHeight="1" x14ac:dyDescent="0.25">
      <c r="C172" s="132"/>
    </row>
    <row r="173" spans="3:3" ht="12.75" customHeight="1" x14ac:dyDescent="0.25">
      <c r="C173" s="132"/>
    </row>
    <row r="174" spans="3:3" ht="12.75" customHeight="1" x14ac:dyDescent="0.25">
      <c r="C174" s="132"/>
    </row>
    <row r="175" spans="3:3" ht="12.75" customHeight="1" x14ac:dyDescent="0.25">
      <c r="C175" s="132"/>
    </row>
    <row r="176" spans="3:3" ht="12.75" customHeight="1" x14ac:dyDescent="0.25">
      <c r="C176" s="132"/>
    </row>
    <row r="177" spans="3:3" ht="12.75" customHeight="1" x14ac:dyDescent="0.25">
      <c r="C177" s="132"/>
    </row>
    <row r="178" spans="3:3" ht="12.75" customHeight="1" x14ac:dyDescent="0.25">
      <c r="C178" s="132"/>
    </row>
    <row r="179" spans="3:3" ht="12.75" customHeight="1" x14ac:dyDescent="0.25">
      <c r="C179" s="132"/>
    </row>
    <row r="180" spans="3:3" ht="12.75" customHeight="1" x14ac:dyDescent="0.25">
      <c r="C180" s="132"/>
    </row>
    <row r="181" spans="3:3" ht="12.75" customHeight="1" x14ac:dyDescent="0.25">
      <c r="C181" s="132"/>
    </row>
    <row r="182" spans="3:3" ht="12.75" customHeight="1" x14ac:dyDescent="0.25">
      <c r="C182" s="132"/>
    </row>
    <row r="183" spans="3:3" ht="12.75" customHeight="1" x14ac:dyDescent="0.25">
      <c r="C183" s="132"/>
    </row>
    <row r="184" spans="3:3" ht="12.75" customHeight="1" x14ac:dyDescent="0.25">
      <c r="C184" s="132"/>
    </row>
    <row r="185" spans="3:3" ht="12.75" customHeight="1" x14ac:dyDescent="0.25">
      <c r="C185" s="132"/>
    </row>
    <row r="186" spans="3:3" ht="12.75" customHeight="1" x14ac:dyDescent="0.25">
      <c r="C186" s="132"/>
    </row>
    <row r="187" spans="3:3" ht="12.75" customHeight="1" x14ac:dyDescent="0.25">
      <c r="C187" s="132"/>
    </row>
    <row r="188" spans="3:3" ht="12.75" customHeight="1" x14ac:dyDescent="0.25">
      <c r="C188" s="132"/>
    </row>
    <row r="189" spans="3:3" ht="12.75" customHeight="1" x14ac:dyDescent="0.25">
      <c r="C189" s="132"/>
    </row>
    <row r="190" spans="3:3" ht="12.75" customHeight="1" x14ac:dyDescent="0.25">
      <c r="C190" s="132"/>
    </row>
    <row r="191" spans="3:3" ht="12.75" customHeight="1" x14ac:dyDescent="0.25">
      <c r="C191" s="132"/>
    </row>
    <row r="192" spans="3:3" ht="12.75" customHeight="1" x14ac:dyDescent="0.25">
      <c r="C192" s="132"/>
    </row>
    <row r="193" spans="3:3" ht="12.75" customHeight="1" x14ac:dyDescent="0.25">
      <c r="C193" s="132"/>
    </row>
    <row r="194" spans="3:3" ht="12.75" customHeight="1" x14ac:dyDescent="0.25">
      <c r="C194" s="132"/>
    </row>
    <row r="195" spans="3:3" ht="12.75" customHeight="1" x14ac:dyDescent="0.25">
      <c r="C195" s="132"/>
    </row>
    <row r="196" spans="3:3" ht="12.75" customHeight="1" x14ac:dyDescent="0.25">
      <c r="C196" s="132"/>
    </row>
    <row r="197" spans="3:3" ht="12.75" customHeight="1" x14ac:dyDescent="0.25">
      <c r="C197" s="132"/>
    </row>
    <row r="198" spans="3:3" ht="12.75" customHeight="1" x14ac:dyDescent="0.25">
      <c r="C198" s="132"/>
    </row>
    <row r="199" spans="3:3" ht="12.75" customHeight="1" x14ac:dyDescent="0.25">
      <c r="C199" s="132"/>
    </row>
    <row r="200" spans="3:3" ht="12.75" customHeight="1" x14ac:dyDescent="0.25">
      <c r="C200" s="132"/>
    </row>
    <row r="201" spans="3:3" ht="12.75" customHeight="1" x14ac:dyDescent="0.25">
      <c r="C201" s="132"/>
    </row>
    <row r="202" spans="3:3" ht="12.75" customHeight="1" x14ac:dyDescent="0.25">
      <c r="C202" s="132"/>
    </row>
    <row r="203" spans="3:3" ht="12.75" customHeight="1" x14ac:dyDescent="0.25">
      <c r="C203" s="132"/>
    </row>
    <row r="204" spans="3:3" ht="12.75" customHeight="1" x14ac:dyDescent="0.25">
      <c r="C204" s="132"/>
    </row>
    <row r="205" spans="3:3" ht="12.75" customHeight="1" x14ac:dyDescent="0.25">
      <c r="C205" s="132"/>
    </row>
    <row r="206" spans="3:3" ht="12.75" customHeight="1" x14ac:dyDescent="0.25">
      <c r="C206" s="132"/>
    </row>
    <row r="207" spans="3:3" ht="12.75" customHeight="1" x14ac:dyDescent="0.25">
      <c r="C207" s="132"/>
    </row>
    <row r="208" spans="3:3" ht="12.75" customHeight="1" x14ac:dyDescent="0.25">
      <c r="C208" s="132"/>
    </row>
    <row r="209" spans="3:3" ht="12.75" customHeight="1" x14ac:dyDescent="0.25">
      <c r="C209" s="132"/>
    </row>
    <row r="210" spans="3:3" ht="12.75" customHeight="1" x14ac:dyDescent="0.25">
      <c r="C210" s="132"/>
    </row>
    <row r="211" spans="3:3" ht="12.75" customHeight="1" x14ac:dyDescent="0.25">
      <c r="C211" s="132"/>
    </row>
    <row r="212" spans="3:3" ht="12.75" customHeight="1" x14ac:dyDescent="0.25">
      <c r="C212" s="132"/>
    </row>
    <row r="213" spans="3:3" ht="12.75" customHeight="1" x14ac:dyDescent="0.25">
      <c r="C213" s="132"/>
    </row>
    <row r="214" spans="3:3" ht="12.75" customHeight="1" x14ac:dyDescent="0.25">
      <c r="C214" s="132"/>
    </row>
    <row r="215" spans="3:3" ht="12.75" customHeight="1" x14ac:dyDescent="0.25">
      <c r="C215" s="132"/>
    </row>
    <row r="216" spans="3:3" ht="12.75" customHeight="1" x14ac:dyDescent="0.25">
      <c r="C216" s="132"/>
    </row>
    <row r="217" spans="3:3" ht="12.75" customHeight="1" x14ac:dyDescent="0.25">
      <c r="C217" s="132"/>
    </row>
    <row r="218" spans="3:3" ht="12.75" customHeight="1" x14ac:dyDescent="0.25">
      <c r="C218" s="132"/>
    </row>
    <row r="219" spans="3:3" ht="12.75" customHeight="1" x14ac:dyDescent="0.25">
      <c r="C219" s="132"/>
    </row>
    <row r="220" spans="3:3" ht="12.75" customHeight="1" x14ac:dyDescent="0.25">
      <c r="C220" s="132"/>
    </row>
    <row r="221" spans="3:3" ht="12.75" customHeight="1" x14ac:dyDescent="0.25">
      <c r="C221" s="132"/>
    </row>
    <row r="222" spans="3:3" ht="12.75" customHeight="1" x14ac:dyDescent="0.25">
      <c r="C222" s="132"/>
    </row>
    <row r="223" spans="3:3" ht="12.75" customHeight="1" x14ac:dyDescent="0.25">
      <c r="C223" s="132"/>
    </row>
    <row r="224" spans="3:3" ht="12.75" customHeight="1" x14ac:dyDescent="0.25">
      <c r="C224" s="132"/>
    </row>
    <row r="225" spans="3:3" ht="12.75" customHeight="1" x14ac:dyDescent="0.25">
      <c r="C225" s="132"/>
    </row>
    <row r="226" spans="3:3" ht="12.75" customHeight="1" x14ac:dyDescent="0.25">
      <c r="C226" s="132"/>
    </row>
    <row r="227" spans="3:3" ht="12.75" customHeight="1" x14ac:dyDescent="0.25">
      <c r="C227" s="132"/>
    </row>
    <row r="228" spans="3:3" ht="12.75" customHeight="1" x14ac:dyDescent="0.25">
      <c r="C228" s="132"/>
    </row>
    <row r="229" spans="3:3" ht="12.75" customHeight="1" x14ac:dyDescent="0.25">
      <c r="C229" s="132"/>
    </row>
    <row r="230" spans="3:3" ht="12.75" customHeight="1" x14ac:dyDescent="0.25">
      <c r="C230" s="132"/>
    </row>
    <row r="231" spans="3:3" ht="12.75" customHeight="1" x14ac:dyDescent="0.25">
      <c r="C231" s="132"/>
    </row>
    <row r="232" spans="3:3" ht="12.75" customHeight="1" x14ac:dyDescent="0.25">
      <c r="C232" s="132"/>
    </row>
    <row r="233" spans="3:3" ht="12.75" customHeight="1" x14ac:dyDescent="0.25">
      <c r="C233" s="132"/>
    </row>
    <row r="234" spans="3:3" ht="12.75" customHeight="1" x14ac:dyDescent="0.25">
      <c r="C234" s="132"/>
    </row>
    <row r="235" spans="3:3" ht="12.75" customHeight="1" x14ac:dyDescent="0.25">
      <c r="C235" s="132"/>
    </row>
    <row r="236" spans="3:3" ht="12.75" customHeight="1" x14ac:dyDescent="0.25">
      <c r="C236" s="132"/>
    </row>
    <row r="237" spans="3:3" ht="12.75" customHeight="1" x14ac:dyDescent="0.25">
      <c r="C237" s="132"/>
    </row>
    <row r="238" spans="3:3" ht="12.75" customHeight="1" x14ac:dyDescent="0.25">
      <c r="C238" s="132"/>
    </row>
    <row r="239" spans="3:3" ht="12.75" customHeight="1" x14ac:dyDescent="0.25">
      <c r="C239" s="132"/>
    </row>
    <row r="240" spans="3:3" ht="12.75" customHeight="1" x14ac:dyDescent="0.25">
      <c r="C240" s="132"/>
    </row>
    <row r="241" spans="3:3" ht="12.75" customHeight="1" x14ac:dyDescent="0.25">
      <c r="C241" s="132"/>
    </row>
    <row r="242" spans="3:3" ht="12.75" customHeight="1" x14ac:dyDescent="0.25">
      <c r="C242" s="132"/>
    </row>
    <row r="243" spans="3:3" ht="12.75" customHeight="1" x14ac:dyDescent="0.25">
      <c r="C243" s="132"/>
    </row>
    <row r="244" spans="3:3" ht="12.75" customHeight="1" x14ac:dyDescent="0.25">
      <c r="C244" s="132"/>
    </row>
    <row r="245" spans="3:3" ht="12.75" customHeight="1" x14ac:dyDescent="0.25">
      <c r="C245" s="132"/>
    </row>
    <row r="246" spans="3:3" ht="12.75" customHeight="1" x14ac:dyDescent="0.25">
      <c r="C246" s="132"/>
    </row>
    <row r="247" spans="3:3" ht="12.75" customHeight="1" x14ac:dyDescent="0.25">
      <c r="C247" s="132"/>
    </row>
    <row r="248" spans="3:3" ht="12.75" customHeight="1" x14ac:dyDescent="0.25">
      <c r="C248" s="132"/>
    </row>
    <row r="249" spans="3:3" ht="12.75" customHeight="1" x14ac:dyDescent="0.25">
      <c r="C249" s="132"/>
    </row>
    <row r="250" spans="3:3" ht="12.75" customHeight="1" x14ac:dyDescent="0.25">
      <c r="C250" s="132"/>
    </row>
    <row r="251" spans="3:3" ht="12.75" customHeight="1" x14ac:dyDescent="0.25">
      <c r="C251" s="132"/>
    </row>
    <row r="252" spans="3:3" ht="12.75" customHeight="1" x14ac:dyDescent="0.25">
      <c r="C252" s="132"/>
    </row>
    <row r="253" spans="3:3" ht="12.75" customHeight="1" x14ac:dyDescent="0.25">
      <c r="C253" s="132"/>
    </row>
    <row r="254" spans="3:3" ht="12.75" customHeight="1" x14ac:dyDescent="0.25">
      <c r="C254" s="132"/>
    </row>
    <row r="255" spans="3:3" ht="12.75" customHeight="1" x14ac:dyDescent="0.25">
      <c r="C255" s="132"/>
    </row>
    <row r="256" spans="3:3" ht="12.75" customHeight="1" x14ac:dyDescent="0.25">
      <c r="C256" s="132"/>
    </row>
    <row r="257" spans="3:3" ht="12.75" customHeight="1" x14ac:dyDescent="0.25">
      <c r="C257" s="132"/>
    </row>
    <row r="258" spans="3:3" ht="12.75" customHeight="1" x14ac:dyDescent="0.25">
      <c r="C258" s="132"/>
    </row>
    <row r="259" spans="3:3" ht="12.75" customHeight="1" x14ac:dyDescent="0.25">
      <c r="C259" s="132"/>
    </row>
    <row r="260" spans="3:3" ht="12.75" customHeight="1" x14ac:dyDescent="0.25">
      <c r="C260" s="132"/>
    </row>
    <row r="261" spans="3:3" ht="12.75" customHeight="1" x14ac:dyDescent="0.25">
      <c r="C261" s="132"/>
    </row>
    <row r="262" spans="3:3" ht="12.75" customHeight="1" x14ac:dyDescent="0.25">
      <c r="C262" s="132"/>
    </row>
    <row r="263" spans="3:3" ht="12.75" customHeight="1" x14ac:dyDescent="0.25">
      <c r="C263" s="132"/>
    </row>
    <row r="264" spans="3:3" ht="12.75" customHeight="1" x14ac:dyDescent="0.25">
      <c r="C264" s="132"/>
    </row>
    <row r="265" spans="3:3" ht="12.75" customHeight="1" x14ac:dyDescent="0.25">
      <c r="C265" s="132"/>
    </row>
    <row r="266" spans="3:3" ht="12.75" customHeight="1" x14ac:dyDescent="0.25">
      <c r="C266" s="132"/>
    </row>
    <row r="267" spans="3:3" ht="12.75" customHeight="1" x14ac:dyDescent="0.25">
      <c r="C267" s="132"/>
    </row>
    <row r="268" spans="3:3" ht="12.75" customHeight="1" x14ac:dyDescent="0.25">
      <c r="C268" s="132"/>
    </row>
    <row r="269" spans="3:3" ht="12.75" customHeight="1" x14ac:dyDescent="0.25">
      <c r="C269" s="132"/>
    </row>
    <row r="270" spans="3:3" ht="12.75" customHeight="1" x14ac:dyDescent="0.25">
      <c r="C270" s="132"/>
    </row>
    <row r="271" spans="3:3" ht="12.75" customHeight="1" x14ac:dyDescent="0.25">
      <c r="C271" s="132"/>
    </row>
    <row r="272" spans="3:3" ht="12.75" customHeight="1" x14ac:dyDescent="0.25">
      <c r="C272" s="132"/>
    </row>
    <row r="273" spans="3:3" ht="12.75" customHeight="1" x14ac:dyDescent="0.25">
      <c r="C273" s="132"/>
    </row>
    <row r="274" spans="3:3" ht="12.75" customHeight="1" x14ac:dyDescent="0.25">
      <c r="C274" s="132"/>
    </row>
    <row r="275" spans="3:3" ht="12.75" customHeight="1" x14ac:dyDescent="0.25">
      <c r="C275" s="132"/>
    </row>
    <row r="276" spans="3:3" ht="12.75" customHeight="1" x14ac:dyDescent="0.25">
      <c r="C276" s="132"/>
    </row>
    <row r="277" spans="3:3" ht="12.75" customHeight="1" x14ac:dyDescent="0.25">
      <c r="C277" s="132"/>
    </row>
    <row r="278" spans="3:3" ht="12.75" customHeight="1" x14ac:dyDescent="0.25">
      <c r="C278" s="132"/>
    </row>
    <row r="279" spans="3:3" ht="12.75" customHeight="1" x14ac:dyDescent="0.25">
      <c r="C279" s="132"/>
    </row>
    <row r="280" spans="3:3" ht="12.75" customHeight="1" x14ac:dyDescent="0.25">
      <c r="C280" s="132"/>
    </row>
    <row r="281" spans="3:3" ht="12.75" customHeight="1" x14ac:dyDescent="0.25">
      <c r="C281" s="132"/>
    </row>
    <row r="282" spans="3:3" ht="12.75" customHeight="1" x14ac:dyDescent="0.25">
      <c r="C282" s="132"/>
    </row>
    <row r="283" spans="3:3" ht="12.75" customHeight="1" x14ac:dyDescent="0.25">
      <c r="C283" s="132"/>
    </row>
    <row r="284" spans="3:3" ht="12.75" customHeight="1" x14ac:dyDescent="0.25">
      <c r="C284" s="132"/>
    </row>
    <row r="285" spans="3:3" ht="12.75" customHeight="1" x14ac:dyDescent="0.25">
      <c r="C285" s="132"/>
    </row>
    <row r="286" spans="3:3" ht="12.75" customHeight="1" x14ac:dyDescent="0.25">
      <c r="C286" s="132"/>
    </row>
    <row r="287" spans="3:3" ht="12.75" customHeight="1" x14ac:dyDescent="0.25">
      <c r="C287" s="132"/>
    </row>
    <row r="288" spans="3:3" ht="12.75" customHeight="1" x14ac:dyDescent="0.25">
      <c r="C288" s="132"/>
    </row>
    <row r="289" spans="3:3" ht="12.75" customHeight="1" x14ac:dyDescent="0.25">
      <c r="C289" s="132"/>
    </row>
    <row r="290" spans="3:3" ht="12.75" customHeight="1" x14ac:dyDescent="0.25">
      <c r="C290" s="132"/>
    </row>
    <row r="291" spans="3:3" ht="12.75" customHeight="1" x14ac:dyDescent="0.25">
      <c r="C291" s="132"/>
    </row>
    <row r="292" spans="3:3" ht="12.75" customHeight="1" x14ac:dyDescent="0.25">
      <c r="C292" s="132"/>
    </row>
    <row r="293" spans="3:3" ht="12.75" customHeight="1" x14ac:dyDescent="0.25">
      <c r="C293" s="132"/>
    </row>
    <row r="294" spans="3:3" ht="12.75" customHeight="1" x14ac:dyDescent="0.25">
      <c r="C294" s="132"/>
    </row>
    <row r="295" spans="3:3" ht="12.75" customHeight="1" x14ac:dyDescent="0.25">
      <c r="C295" s="132"/>
    </row>
    <row r="296" spans="3:3" ht="12.75" customHeight="1" x14ac:dyDescent="0.25">
      <c r="C296" s="132"/>
    </row>
    <row r="297" spans="3:3" ht="12.75" customHeight="1" x14ac:dyDescent="0.25">
      <c r="C297" s="132"/>
    </row>
    <row r="298" spans="3:3" ht="12.75" customHeight="1" x14ac:dyDescent="0.25">
      <c r="C298" s="132"/>
    </row>
    <row r="299" spans="3:3" ht="12.75" customHeight="1" x14ac:dyDescent="0.25">
      <c r="C299" s="132"/>
    </row>
    <row r="300" spans="3:3" ht="12.75" customHeight="1" x14ac:dyDescent="0.25">
      <c r="C300" s="132"/>
    </row>
    <row r="301" spans="3:3" ht="12.75" customHeight="1" x14ac:dyDescent="0.25">
      <c r="C301" s="132"/>
    </row>
    <row r="302" spans="3:3" ht="12.75" customHeight="1" x14ac:dyDescent="0.25">
      <c r="C302" s="132"/>
    </row>
    <row r="303" spans="3:3" ht="12.75" customHeight="1" x14ac:dyDescent="0.25">
      <c r="C303" s="132"/>
    </row>
    <row r="304" spans="3:3" ht="12.75" customHeight="1" x14ac:dyDescent="0.25">
      <c r="C304" s="132"/>
    </row>
    <row r="305" spans="3:3" ht="12.75" customHeight="1" x14ac:dyDescent="0.25">
      <c r="C305" s="132"/>
    </row>
    <row r="306" spans="3:3" ht="12.75" customHeight="1" x14ac:dyDescent="0.25">
      <c r="C306" s="132"/>
    </row>
    <row r="307" spans="3:3" ht="12.75" customHeight="1" x14ac:dyDescent="0.25">
      <c r="C307" s="132"/>
    </row>
    <row r="308" spans="3:3" ht="12.75" customHeight="1" x14ac:dyDescent="0.25">
      <c r="C308" s="132"/>
    </row>
    <row r="309" spans="3:3" ht="12.75" customHeight="1" x14ac:dyDescent="0.25">
      <c r="C309" s="132"/>
    </row>
    <row r="310" spans="3:3" ht="12.75" customHeight="1" x14ac:dyDescent="0.25">
      <c r="C310" s="132"/>
    </row>
    <row r="311" spans="3:3" ht="12.75" customHeight="1" x14ac:dyDescent="0.25">
      <c r="C311" s="132"/>
    </row>
    <row r="312" spans="3:3" ht="12.75" customHeight="1" x14ac:dyDescent="0.25">
      <c r="C312" s="132"/>
    </row>
    <row r="313" spans="3:3" ht="12.75" customHeight="1" x14ac:dyDescent="0.25">
      <c r="C313" s="132"/>
    </row>
    <row r="314" spans="3:3" ht="12.75" customHeight="1" x14ac:dyDescent="0.25">
      <c r="C314" s="132"/>
    </row>
    <row r="315" spans="3:3" ht="12.75" customHeight="1" x14ac:dyDescent="0.25">
      <c r="C315" s="132"/>
    </row>
    <row r="316" spans="3:3" ht="12.75" customHeight="1" x14ac:dyDescent="0.25">
      <c r="C316" s="132"/>
    </row>
    <row r="317" spans="3:3" ht="12.75" customHeight="1" x14ac:dyDescent="0.25">
      <c r="C317" s="132"/>
    </row>
    <row r="318" spans="3:3" ht="12.75" customHeight="1" x14ac:dyDescent="0.25">
      <c r="C318" s="132"/>
    </row>
    <row r="319" spans="3:3" ht="12.75" customHeight="1" x14ac:dyDescent="0.25">
      <c r="C319" s="132"/>
    </row>
    <row r="320" spans="3:3" ht="12.75" customHeight="1" x14ac:dyDescent="0.25">
      <c r="C320" s="132"/>
    </row>
    <row r="321" spans="3:3" ht="12.75" customHeight="1" x14ac:dyDescent="0.25">
      <c r="C321" s="132"/>
    </row>
    <row r="322" spans="3:3" ht="12.75" customHeight="1" x14ac:dyDescent="0.25">
      <c r="C322" s="132"/>
    </row>
    <row r="323" spans="3:3" ht="12.75" customHeight="1" x14ac:dyDescent="0.25">
      <c r="C323" s="132"/>
    </row>
    <row r="324" spans="3:3" ht="12.75" customHeight="1" x14ac:dyDescent="0.25">
      <c r="C324" s="132"/>
    </row>
    <row r="325" spans="3:3" ht="12.75" customHeight="1" x14ac:dyDescent="0.25">
      <c r="C325" s="132"/>
    </row>
    <row r="326" spans="3:3" ht="12.75" customHeight="1" x14ac:dyDescent="0.25">
      <c r="C326" s="132"/>
    </row>
    <row r="327" spans="3:3" ht="12.75" customHeight="1" x14ac:dyDescent="0.25">
      <c r="C327" s="132"/>
    </row>
    <row r="328" spans="3:3" ht="12.75" customHeight="1" x14ac:dyDescent="0.25">
      <c r="C328" s="132"/>
    </row>
    <row r="329" spans="3:3" ht="12.75" customHeight="1" x14ac:dyDescent="0.25">
      <c r="C329" s="132"/>
    </row>
    <row r="330" spans="3:3" ht="12.75" customHeight="1" x14ac:dyDescent="0.25">
      <c r="C330" s="132"/>
    </row>
    <row r="331" spans="3:3" ht="12.75" customHeight="1" x14ac:dyDescent="0.25">
      <c r="C331" s="132"/>
    </row>
    <row r="332" spans="3:3" ht="12.75" customHeight="1" x14ac:dyDescent="0.25">
      <c r="C332" s="132"/>
    </row>
    <row r="333" spans="3:3" ht="12.75" customHeight="1" x14ac:dyDescent="0.25">
      <c r="C333" s="132"/>
    </row>
    <row r="334" spans="3:3" ht="12.75" customHeight="1" x14ac:dyDescent="0.25">
      <c r="C334" s="132"/>
    </row>
    <row r="335" spans="3:3" ht="12.75" customHeight="1" x14ac:dyDescent="0.25">
      <c r="C335" s="132"/>
    </row>
    <row r="336" spans="3:3" ht="12.75" customHeight="1" x14ac:dyDescent="0.25">
      <c r="C336" s="132"/>
    </row>
    <row r="337" spans="3:3" ht="12.75" customHeight="1" x14ac:dyDescent="0.25">
      <c r="C337" s="132"/>
    </row>
    <row r="338" spans="3:3" ht="12.75" customHeight="1" x14ac:dyDescent="0.25">
      <c r="C338" s="132"/>
    </row>
    <row r="339" spans="3:3" ht="12.75" customHeight="1" x14ac:dyDescent="0.25">
      <c r="C339" s="132"/>
    </row>
    <row r="340" spans="3:3" ht="12.75" customHeight="1" x14ac:dyDescent="0.25">
      <c r="C340" s="132"/>
    </row>
    <row r="341" spans="3:3" ht="12.75" customHeight="1" x14ac:dyDescent="0.25">
      <c r="C341" s="132"/>
    </row>
    <row r="342" spans="3:3" ht="12.75" customHeight="1" x14ac:dyDescent="0.25">
      <c r="C342" s="132"/>
    </row>
    <row r="343" spans="3:3" ht="12.75" customHeight="1" x14ac:dyDescent="0.25">
      <c r="C343" s="132"/>
    </row>
    <row r="344" spans="3:3" ht="12.75" customHeight="1" x14ac:dyDescent="0.25">
      <c r="C344" s="132"/>
    </row>
    <row r="345" spans="3:3" ht="12.75" customHeight="1" x14ac:dyDescent="0.25">
      <c r="C345" s="132"/>
    </row>
    <row r="346" spans="3:3" ht="12.75" customHeight="1" x14ac:dyDescent="0.25">
      <c r="C346" s="132"/>
    </row>
    <row r="347" spans="3:3" ht="12.75" customHeight="1" x14ac:dyDescent="0.25">
      <c r="C347" s="132"/>
    </row>
    <row r="348" spans="3:3" ht="12.75" customHeight="1" x14ac:dyDescent="0.25">
      <c r="C348" s="132"/>
    </row>
    <row r="349" spans="3:3" ht="12.75" customHeight="1" x14ac:dyDescent="0.25">
      <c r="C349" s="132"/>
    </row>
    <row r="350" spans="3:3" ht="12.75" customHeight="1" x14ac:dyDescent="0.25">
      <c r="C350" s="132"/>
    </row>
    <row r="351" spans="3:3" ht="12.75" customHeight="1" x14ac:dyDescent="0.25">
      <c r="C351" s="132"/>
    </row>
    <row r="352" spans="3:3" ht="12.75" customHeight="1" x14ac:dyDescent="0.25">
      <c r="C352" s="132"/>
    </row>
    <row r="353" spans="3:3" ht="12.75" customHeight="1" x14ac:dyDescent="0.25">
      <c r="C353" s="132"/>
    </row>
    <row r="354" spans="3:3" ht="12.75" customHeight="1" x14ac:dyDescent="0.25">
      <c r="C354" s="132"/>
    </row>
    <row r="355" spans="3:3" ht="12.75" customHeight="1" x14ac:dyDescent="0.25">
      <c r="C355" s="132"/>
    </row>
    <row r="356" spans="3:3" ht="12.75" customHeight="1" x14ac:dyDescent="0.25">
      <c r="C356" s="132"/>
    </row>
    <row r="357" spans="3:3" ht="12.75" customHeight="1" x14ac:dyDescent="0.25">
      <c r="C357" s="132"/>
    </row>
    <row r="358" spans="3:3" ht="12.75" customHeight="1" x14ac:dyDescent="0.25">
      <c r="C358" s="132"/>
    </row>
    <row r="359" spans="3:3" ht="12.75" customHeight="1" x14ac:dyDescent="0.25">
      <c r="C359" s="132"/>
    </row>
    <row r="360" spans="3:3" ht="12.75" customHeight="1" x14ac:dyDescent="0.25">
      <c r="C360" s="132"/>
    </row>
    <row r="361" spans="3:3" ht="12.75" customHeight="1" x14ac:dyDescent="0.25">
      <c r="C361" s="132"/>
    </row>
    <row r="362" spans="3:3" ht="12.75" customHeight="1" x14ac:dyDescent="0.25">
      <c r="C362" s="132"/>
    </row>
    <row r="363" spans="3:3" ht="12.75" customHeight="1" x14ac:dyDescent="0.25">
      <c r="C363" s="132"/>
    </row>
    <row r="364" spans="3:3" ht="12.75" customHeight="1" x14ac:dyDescent="0.25">
      <c r="C364" s="132"/>
    </row>
    <row r="365" spans="3:3" ht="12.75" customHeight="1" x14ac:dyDescent="0.25">
      <c r="C365" s="132"/>
    </row>
    <row r="366" spans="3:3" ht="12.75" customHeight="1" x14ac:dyDescent="0.25">
      <c r="C366" s="132"/>
    </row>
    <row r="367" spans="3:3" ht="12.75" customHeight="1" x14ac:dyDescent="0.25">
      <c r="C367" s="132"/>
    </row>
    <row r="368" spans="3:3" ht="12.75" customHeight="1" x14ac:dyDescent="0.25">
      <c r="C368" s="132"/>
    </row>
    <row r="369" spans="3:3" ht="12.75" customHeight="1" x14ac:dyDescent="0.25">
      <c r="C369" s="132"/>
    </row>
    <row r="370" spans="3:3" ht="12.75" customHeight="1" x14ac:dyDescent="0.25">
      <c r="C370" s="132"/>
    </row>
    <row r="371" spans="3:3" ht="12.75" customHeight="1" x14ac:dyDescent="0.25">
      <c r="C371" s="132"/>
    </row>
    <row r="372" spans="3:3" ht="12.75" customHeight="1" x14ac:dyDescent="0.25">
      <c r="C372" s="132"/>
    </row>
    <row r="373" spans="3:3" ht="12.75" customHeight="1" x14ac:dyDescent="0.25">
      <c r="C373" s="132"/>
    </row>
    <row r="374" spans="3:3" ht="12.75" customHeight="1" x14ac:dyDescent="0.25">
      <c r="C374" s="132"/>
    </row>
    <row r="375" spans="3:3" ht="12.75" customHeight="1" x14ac:dyDescent="0.25">
      <c r="C375" s="132"/>
    </row>
    <row r="376" spans="3:3" ht="12.75" customHeight="1" x14ac:dyDescent="0.25">
      <c r="C376" s="132"/>
    </row>
    <row r="377" spans="3:3" ht="12.75" customHeight="1" x14ac:dyDescent="0.25">
      <c r="C377" s="132"/>
    </row>
    <row r="378" spans="3:3" ht="12.75" customHeight="1" x14ac:dyDescent="0.25">
      <c r="C378" s="132"/>
    </row>
    <row r="379" spans="3:3" ht="12.75" customHeight="1" x14ac:dyDescent="0.25">
      <c r="C379" s="132"/>
    </row>
    <row r="380" spans="3:3" ht="12.75" customHeight="1" x14ac:dyDescent="0.25">
      <c r="C380" s="132"/>
    </row>
    <row r="381" spans="3:3" ht="12.75" customHeight="1" x14ac:dyDescent="0.25">
      <c r="C381" s="132"/>
    </row>
    <row r="382" spans="3:3" ht="12.75" customHeight="1" x14ac:dyDescent="0.25">
      <c r="C382" s="132"/>
    </row>
    <row r="383" spans="3:3" ht="12.75" customHeight="1" x14ac:dyDescent="0.25">
      <c r="C383" s="132"/>
    </row>
    <row r="384" spans="3:3" ht="12.75" customHeight="1" x14ac:dyDescent="0.25">
      <c r="C384" s="132"/>
    </row>
    <row r="385" spans="3:3" ht="12.75" customHeight="1" x14ac:dyDescent="0.25">
      <c r="C385" s="132"/>
    </row>
    <row r="386" spans="3:3" ht="12.75" customHeight="1" x14ac:dyDescent="0.25">
      <c r="C386" s="132"/>
    </row>
    <row r="387" spans="3:3" ht="12.75" customHeight="1" x14ac:dyDescent="0.25">
      <c r="C387" s="132"/>
    </row>
    <row r="388" spans="3:3" ht="12.75" customHeight="1" x14ac:dyDescent="0.25">
      <c r="C388" s="132"/>
    </row>
    <row r="389" spans="3:3" ht="12.75" customHeight="1" x14ac:dyDescent="0.25">
      <c r="C389" s="132"/>
    </row>
    <row r="390" spans="3:3" ht="12.75" customHeight="1" x14ac:dyDescent="0.25">
      <c r="C390" s="132"/>
    </row>
    <row r="391" spans="3:3" ht="12.75" customHeight="1" x14ac:dyDescent="0.25">
      <c r="C391" s="132"/>
    </row>
    <row r="392" spans="3:3" ht="12.75" customHeight="1" x14ac:dyDescent="0.25">
      <c r="C392" s="132"/>
    </row>
    <row r="393" spans="3:3" ht="12.75" customHeight="1" x14ac:dyDescent="0.25">
      <c r="C393" s="132"/>
    </row>
    <row r="394" spans="3:3" ht="12.75" customHeight="1" x14ac:dyDescent="0.25">
      <c r="C394" s="132"/>
    </row>
    <row r="395" spans="3:3" ht="12.75" customHeight="1" x14ac:dyDescent="0.25">
      <c r="C395" s="132"/>
    </row>
    <row r="396" spans="3:3" ht="12.75" customHeight="1" x14ac:dyDescent="0.25">
      <c r="C396" s="132"/>
    </row>
    <row r="397" spans="3:3" ht="12.75" customHeight="1" x14ac:dyDescent="0.25">
      <c r="C397" s="132"/>
    </row>
    <row r="398" spans="3:3" ht="12.75" customHeight="1" x14ac:dyDescent="0.25">
      <c r="C398" s="132"/>
    </row>
    <row r="399" spans="3:3" ht="12.75" customHeight="1" x14ac:dyDescent="0.25">
      <c r="C399" s="132"/>
    </row>
    <row r="400" spans="3:3" ht="12.75" customHeight="1" x14ac:dyDescent="0.25">
      <c r="C400" s="132"/>
    </row>
    <row r="401" spans="3:3" ht="12.75" customHeight="1" x14ac:dyDescent="0.25">
      <c r="C401" s="132"/>
    </row>
    <row r="402" spans="3:3" ht="12.75" customHeight="1" x14ac:dyDescent="0.25">
      <c r="C402" s="132"/>
    </row>
    <row r="403" spans="3:3" ht="12.75" customHeight="1" x14ac:dyDescent="0.25">
      <c r="C403" s="132"/>
    </row>
    <row r="404" spans="3:3" ht="12.75" customHeight="1" x14ac:dyDescent="0.25">
      <c r="C404" s="132"/>
    </row>
    <row r="405" spans="3:3" ht="12.75" customHeight="1" x14ac:dyDescent="0.25">
      <c r="C405" s="132"/>
    </row>
    <row r="406" spans="3:3" ht="12.75" customHeight="1" x14ac:dyDescent="0.25">
      <c r="C406" s="132"/>
    </row>
    <row r="407" spans="3:3" ht="12.75" customHeight="1" x14ac:dyDescent="0.25">
      <c r="C407" s="132"/>
    </row>
    <row r="408" spans="3:3" ht="12.75" customHeight="1" x14ac:dyDescent="0.25">
      <c r="C408" s="132"/>
    </row>
    <row r="409" spans="3:3" ht="12.75" customHeight="1" x14ac:dyDescent="0.25">
      <c r="C409" s="132"/>
    </row>
    <row r="410" spans="3:3" ht="12.75" customHeight="1" x14ac:dyDescent="0.25">
      <c r="C410" s="132"/>
    </row>
    <row r="411" spans="3:3" ht="12.75" customHeight="1" x14ac:dyDescent="0.25">
      <c r="C411" s="132"/>
    </row>
    <row r="412" spans="3:3" ht="12.75" customHeight="1" x14ac:dyDescent="0.25">
      <c r="C412" s="132"/>
    </row>
    <row r="413" spans="3:3" ht="12.75" customHeight="1" x14ac:dyDescent="0.25">
      <c r="C413" s="132"/>
    </row>
    <row r="414" spans="3:3" ht="12.75" customHeight="1" x14ac:dyDescent="0.25">
      <c r="C414" s="132"/>
    </row>
    <row r="415" spans="3:3" ht="12.75" customHeight="1" x14ac:dyDescent="0.25">
      <c r="C415" s="132"/>
    </row>
    <row r="416" spans="3:3" ht="12.75" customHeight="1" x14ac:dyDescent="0.25">
      <c r="C416" s="132"/>
    </row>
    <row r="417" spans="3:3" ht="12.75" customHeight="1" x14ac:dyDescent="0.25">
      <c r="C417" s="132"/>
    </row>
    <row r="418" spans="3:3" ht="12.75" customHeight="1" x14ac:dyDescent="0.25">
      <c r="C418" s="132"/>
    </row>
    <row r="419" spans="3:3" ht="12.75" customHeight="1" x14ac:dyDescent="0.25">
      <c r="C419" s="132"/>
    </row>
    <row r="420" spans="3:3" ht="12.75" customHeight="1" x14ac:dyDescent="0.25">
      <c r="C420" s="132"/>
    </row>
    <row r="421" spans="3:3" ht="12.75" customHeight="1" x14ac:dyDescent="0.25">
      <c r="C421" s="132"/>
    </row>
    <row r="422" spans="3:3" ht="12.75" customHeight="1" x14ac:dyDescent="0.25">
      <c r="C422" s="132"/>
    </row>
    <row r="423" spans="3:3" ht="12.75" customHeight="1" x14ac:dyDescent="0.25">
      <c r="C423" s="132"/>
    </row>
    <row r="424" spans="3:3" ht="12.75" customHeight="1" x14ac:dyDescent="0.25">
      <c r="C424" s="132"/>
    </row>
    <row r="425" spans="3:3" ht="12.75" customHeight="1" x14ac:dyDescent="0.25">
      <c r="C425" s="132"/>
    </row>
    <row r="426" spans="3:3" ht="12.75" customHeight="1" x14ac:dyDescent="0.25">
      <c r="C426" s="132"/>
    </row>
    <row r="427" spans="3:3" ht="12.75" customHeight="1" x14ac:dyDescent="0.25">
      <c r="C427" s="132"/>
    </row>
    <row r="428" spans="3:3" ht="12.75" customHeight="1" x14ac:dyDescent="0.25">
      <c r="C428" s="132"/>
    </row>
    <row r="429" spans="3:3" ht="12.75" customHeight="1" x14ac:dyDescent="0.25">
      <c r="C429" s="132"/>
    </row>
    <row r="430" spans="3:3" ht="12.75" customHeight="1" x14ac:dyDescent="0.25">
      <c r="C430" s="132"/>
    </row>
    <row r="431" spans="3:3" ht="12.75" customHeight="1" x14ac:dyDescent="0.25">
      <c r="C431" s="132"/>
    </row>
    <row r="432" spans="3:3" ht="12.75" customHeight="1" x14ac:dyDescent="0.25">
      <c r="C432" s="132"/>
    </row>
    <row r="433" spans="3:3" ht="12.75" customHeight="1" x14ac:dyDescent="0.25">
      <c r="C433" s="132"/>
    </row>
    <row r="434" spans="3:3" ht="12.75" customHeight="1" x14ac:dyDescent="0.25">
      <c r="C434" s="132"/>
    </row>
    <row r="435" spans="3:3" ht="12.75" customHeight="1" x14ac:dyDescent="0.25">
      <c r="C435" s="132"/>
    </row>
    <row r="436" spans="3:3" ht="12.75" customHeight="1" x14ac:dyDescent="0.25">
      <c r="C436" s="132"/>
    </row>
    <row r="437" spans="3:3" ht="12.75" customHeight="1" x14ac:dyDescent="0.25">
      <c r="C437" s="132"/>
    </row>
    <row r="438" spans="3:3" ht="12.75" customHeight="1" x14ac:dyDescent="0.25">
      <c r="C438" s="132"/>
    </row>
    <row r="439" spans="3:3" ht="12.75" customHeight="1" x14ac:dyDescent="0.25">
      <c r="C439" s="132"/>
    </row>
    <row r="440" spans="3:3" ht="12.75" customHeight="1" x14ac:dyDescent="0.25">
      <c r="C440" s="132"/>
    </row>
    <row r="441" spans="3:3" ht="12.75" customHeight="1" x14ac:dyDescent="0.25">
      <c r="C441" s="132"/>
    </row>
    <row r="442" spans="3:3" ht="12.75" customHeight="1" x14ac:dyDescent="0.25">
      <c r="C442" s="132"/>
    </row>
    <row r="443" spans="3:3" ht="12.75" customHeight="1" x14ac:dyDescent="0.25">
      <c r="C443" s="132"/>
    </row>
    <row r="444" spans="3:3" ht="12.75" customHeight="1" x14ac:dyDescent="0.25">
      <c r="C444" s="132"/>
    </row>
    <row r="445" spans="3:3" ht="12.75" customHeight="1" x14ac:dyDescent="0.25">
      <c r="C445" s="132"/>
    </row>
    <row r="446" spans="3:3" ht="12.75" customHeight="1" x14ac:dyDescent="0.25">
      <c r="C446" s="132"/>
    </row>
    <row r="447" spans="3:3" ht="12.75" customHeight="1" x14ac:dyDescent="0.25">
      <c r="C447" s="132"/>
    </row>
    <row r="448" spans="3:3" ht="12.75" customHeight="1" x14ac:dyDescent="0.25">
      <c r="C448" s="132"/>
    </row>
    <row r="449" spans="3:3" ht="12.75" customHeight="1" x14ac:dyDescent="0.25">
      <c r="C449" s="132"/>
    </row>
    <row r="450" spans="3:3" ht="12.75" customHeight="1" x14ac:dyDescent="0.25">
      <c r="C450" s="132"/>
    </row>
    <row r="451" spans="3:3" ht="12.75" customHeight="1" x14ac:dyDescent="0.25">
      <c r="C451" s="132"/>
    </row>
    <row r="452" spans="3:3" ht="12.75" customHeight="1" x14ac:dyDescent="0.25">
      <c r="C452" s="132"/>
    </row>
    <row r="453" spans="3:3" ht="12.75" customHeight="1" x14ac:dyDescent="0.25">
      <c r="C453" s="132"/>
    </row>
    <row r="454" spans="3:3" ht="12.75" customHeight="1" x14ac:dyDescent="0.25">
      <c r="C454" s="132"/>
    </row>
    <row r="455" spans="3:3" ht="12.75" customHeight="1" x14ac:dyDescent="0.25">
      <c r="C455" s="132"/>
    </row>
    <row r="456" spans="3:3" ht="12.75" customHeight="1" x14ac:dyDescent="0.25">
      <c r="C456" s="132"/>
    </row>
    <row r="457" spans="3:3" ht="12.75" customHeight="1" x14ac:dyDescent="0.25">
      <c r="C457" s="132"/>
    </row>
    <row r="458" spans="3:3" ht="12.75" customHeight="1" x14ac:dyDescent="0.25">
      <c r="C458" s="132"/>
    </row>
    <row r="459" spans="3:3" ht="12.75" customHeight="1" x14ac:dyDescent="0.25">
      <c r="C459" s="132"/>
    </row>
    <row r="460" spans="3:3" ht="12.75" customHeight="1" x14ac:dyDescent="0.25">
      <c r="C460" s="132"/>
    </row>
    <row r="461" spans="3:3" ht="12.75" customHeight="1" x14ac:dyDescent="0.25">
      <c r="C461" s="132"/>
    </row>
    <row r="462" spans="3:3" ht="12.75" customHeight="1" x14ac:dyDescent="0.25">
      <c r="C462" s="132"/>
    </row>
    <row r="463" spans="3:3" ht="12.75" customHeight="1" x14ac:dyDescent="0.25">
      <c r="C463" s="132"/>
    </row>
    <row r="464" spans="3:3" ht="12.75" customHeight="1" x14ac:dyDescent="0.25">
      <c r="C464" s="132"/>
    </row>
    <row r="465" spans="3:3" ht="12.75" customHeight="1" x14ac:dyDescent="0.25">
      <c r="C465" s="132"/>
    </row>
    <row r="466" spans="3:3" ht="12.75" customHeight="1" x14ac:dyDescent="0.25">
      <c r="C466" s="132"/>
    </row>
    <row r="467" spans="3:3" ht="12.75" customHeight="1" x14ac:dyDescent="0.25">
      <c r="C467" s="132"/>
    </row>
    <row r="468" spans="3:3" ht="12.75" customHeight="1" x14ac:dyDescent="0.25">
      <c r="C468" s="132"/>
    </row>
    <row r="469" spans="3:3" ht="12.75" customHeight="1" x14ac:dyDescent="0.25">
      <c r="C469" s="132"/>
    </row>
    <row r="470" spans="3:3" ht="12.75" customHeight="1" x14ac:dyDescent="0.25">
      <c r="C470" s="132"/>
    </row>
    <row r="471" spans="3:3" ht="12.75" customHeight="1" x14ac:dyDescent="0.25">
      <c r="C471" s="132"/>
    </row>
    <row r="472" spans="3:3" ht="12.75" customHeight="1" x14ac:dyDescent="0.25">
      <c r="C472" s="132"/>
    </row>
    <row r="473" spans="3:3" ht="12.75" customHeight="1" x14ac:dyDescent="0.25">
      <c r="C473" s="132"/>
    </row>
    <row r="474" spans="3:3" ht="12.75" customHeight="1" x14ac:dyDescent="0.25">
      <c r="C474" s="132"/>
    </row>
    <row r="475" spans="3:3" ht="12.75" customHeight="1" x14ac:dyDescent="0.25">
      <c r="C475" s="132"/>
    </row>
    <row r="476" spans="3:3" ht="12.75" customHeight="1" x14ac:dyDescent="0.25">
      <c r="C476" s="132"/>
    </row>
    <row r="477" spans="3:3" ht="12.75" customHeight="1" x14ac:dyDescent="0.25">
      <c r="C477" s="132"/>
    </row>
    <row r="478" spans="3:3" ht="12.75" customHeight="1" x14ac:dyDescent="0.25">
      <c r="C478" s="132"/>
    </row>
    <row r="479" spans="3:3" ht="12.75" customHeight="1" x14ac:dyDescent="0.25">
      <c r="C479" s="132"/>
    </row>
    <row r="480" spans="3:3" ht="12.75" customHeight="1" x14ac:dyDescent="0.25">
      <c r="C480" s="132"/>
    </row>
    <row r="481" spans="3:3" ht="12.75" customHeight="1" x14ac:dyDescent="0.25">
      <c r="C481" s="132"/>
    </row>
    <row r="482" spans="3:3" ht="12.75" customHeight="1" x14ac:dyDescent="0.25">
      <c r="C482" s="132"/>
    </row>
    <row r="483" spans="3:3" ht="12.75" customHeight="1" x14ac:dyDescent="0.25">
      <c r="C483" s="132"/>
    </row>
    <row r="484" spans="3:3" ht="12.75" customHeight="1" x14ac:dyDescent="0.25">
      <c r="C484" s="132"/>
    </row>
    <row r="485" spans="3:3" ht="12.75" customHeight="1" x14ac:dyDescent="0.25">
      <c r="C485" s="132"/>
    </row>
    <row r="486" spans="3:3" ht="12.75" customHeight="1" x14ac:dyDescent="0.25">
      <c r="C486" s="132"/>
    </row>
    <row r="487" spans="3:3" ht="12.75" customHeight="1" x14ac:dyDescent="0.25">
      <c r="C487" s="132"/>
    </row>
    <row r="488" spans="3:3" ht="12.75" customHeight="1" x14ac:dyDescent="0.25">
      <c r="C488" s="132"/>
    </row>
    <row r="489" spans="3:3" ht="12.75" customHeight="1" x14ac:dyDescent="0.25">
      <c r="C489" s="132"/>
    </row>
    <row r="490" spans="3:3" ht="12.75" customHeight="1" x14ac:dyDescent="0.25">
      <c r="C490" s="132"/>
    </row>
    <row r="491" spans="3:3" ht="12.75" customHeight="1" x14ac:dyDescent="0.25">
      <c r="C491" s="132"/>
    </row>
    <row r="492" spans="3:3" ht="12.75" customHeight="1" x14ac:dyDescent="0.25">
      <c r="C492" s="132"/>
    </row>
    <row r="493" spans="3:3" ht="12.75" customHeight="1" x14ac:dyDescent="0.25">
      <c r="C493" s="132"/>
    </row>
    <row r="494" spans="3:3" ht="12.75" customHeight="1" x14ac:dyDescent="0.25">
      <c r="C494" s="132"/>
    </row>
    <row r="495" spans="3:3" ht="12.75" customHeight="1" x14ac:dyDescent="0.25">
      <c r="C495" s="132"/>
    </row>
    <row r="496" spans="3:3" ht="12.75" customHeight="1" x14ac:dyDescent="0.25">
      <c r="C496" s="132"/>
    </row>
    <row r="497" spans="3:3" ht="12.75" customHeight="1" x14ac:dyDescent="0.25">
      <c r="C497" s="132"/>
    </row>
    <row r="498" spans="3:3" ht="12.75" customHeight="1" x14ac:dyDescent="0.25">
      <c r="C498" s="132"/>
    </row>
    <row r="499" spans="3:3" ht="12.75" customHeight="1" x14ac:dyDescent="0.25">
      <c r="C499" s="132"/>
    </row>
    <row r="500" spans="3:3" ht="12.75" customHeight="1" x14ac:dyDescent="0.25">
      <c r="C500" s="132"/>
    </row>
    <row r="501" spans="3:3" ht="12.75" customHeight="1" x14ac:dyDescent="0.25">
      <c r="C501" s="132"/>
    </row>
    <row r="502" spans="3:3" ht="12.75" customHeight="1" x14ac:dyDescent="0.25">
      <c r="C502" s="132"/>
    </row>
    <row r="503" spans="3:3" ht="12.75" customHeight="1" x14ac:dyDescent="0.25">
      <c r="C503" s="132"/>
    </row>
    <row r="504" spans="3:3" ht="12.75" customHeight="1" x14ac:dyDescent="0.25">
      <c r="C504" s="132"/>
    </row>
    <row r="505" spans="3:3" ht="12.75" customHeight="1" x14ac:dyDescent="0.25">
      <c r="C505" s="132"/>
    </row>
    <row r="506" spans="3:3" ht="12.75" customHeight="1" x14ac:dyDescent="0.25">
      <c r="C506" s="132"/>
    </row>
    <row r="507" spans="3:3" ht="12.75" customHeight="1" x14ac:dyDescent="0.25">
      <c r="C507" s="132"/>
    </row>
    <row r="508" spans="3:3" ht="12.75" customHeight="1" x14ac:dyDescent="0.25">
      <c r="C508" s="132"/>
    </row>
    <row r="509" spans="3:3" ht="12.75" customHeight="1" x14ac:dyDescent="0.25">
      <c r="C509" s="132"/>
    </row>
    <row r="510" spans="3:3" ht="12.75" customHeight="1" x14ac:dyDescent="0.25">
      <c r="C510" s="132"/>
    </row>
    <row r="511" spans="3:3" ht="12.75" customHeight="1" x14ac:dyDescent="0.25">
      <c r="C511" s="132"/>
    </row>
    <row r="512" spans="3:3" ht="12.75" customHeight="1" x14ac:dyDescent="0.25">
      <c r="C512" s="132"/>
    </row>
    <row r="513" spans="3:3" ht="12.75" customHeight="1" x14ac:dyDescent="0.25">
      <c r="C513" s="132"/>
    </row>
    <row r="514" spans="3:3" ht="12.75" customHeight="1" x14ac:dyDescent="0.25">
      <c r="C514" s="132"/>
    </row>
    <row r="515" spans="3:3" ht="12.75" customHeight="1" x14ac:dyDescent="0.25">
      <c r="C515" s="132"/>
    </row>
    <row r="516" spans="3:3" ht="12.75" customHeight="1" x14ac:dyDescent="0.25">
      <c r="C516" s="132"/>
    </row>
    <row r="517" spans="3:3" ht="12.75" customHeight="1" x14ac:dyDescent="0.25">
      <c r="C517" s="132"/>
    </row>
    <row r="518" spans="3:3" ht="12.75" customHeight="1" x14ac:dyDescent="0.25">
      <c r="C518" s="132"/>
    </row>
    <row r="519" spans="3:3" ht="12.75" customHeight="1" x14ac:dyDescent="0.25">
      <c r="C519" s="132"/>
    </row>
    <row r="520" spans="3:3" ht="12.75" customHeight="1" x14ac:dyDescent="0.25">
      <c r="C520" s="132"/>
    </row>
    <row r="521" spans="3:3" ht="12.75" customHeight="1" x14ac:dyDescent="0.25">
      <c r="C521" s="132"/>
    </row>
    <row r="522" spans="3:3" ht="12.75" customHeight="1" x14ac:dyDescent="0.25">
      <c r="C522" s="132"/>
    </row>
    <row r="523" spans="3:3" ht="12.75" customHeight="1" x14ac:dyDescent="0.25">
      <c r="C523" s="132"/>
    </row>
    <row r="524" spans="3:3" ht="12.75" customHeight="1" x14ac:dyDescent="0.25">
      <c r="C524" s="132"/>
    </row>
    <row r="525" spans="3:3" ht="12.75" customHeight="1" x14ac:dyDescent="0.25">
      <c r="C525" s="132"/>
    </row>
    <row r="526" spans="3:3" ht="12.75" customHeight="1" x14ac:dyDescent="0.25">
      <c r="C526" s="132"/>
    </row>
    <row r="527" spans="3:3" ht="12.75" customHeight="1" x14ac:dyDescent="0.25">
      <c r="C527" s="132"/>
    </row>
    <row r="528" spans="3:3" ht="12.75" customHeight="1" x14ac:dyDescent="0.25">
      <c r="C528" s="132"/>
    </row>
    <row r="529" spans="3:3" ht="12.75" customHeight="1" x14ac:dyDescent="0.25">
      <c r="C529" s="132"/>
    </row>
    <row r="530" spans="3:3" ht="12.75" customHeight="1" x14ac:dyDescent="0.25">
      <c r="C530" s="132"/>
    </row>
    <row r="531" spans="3:3" ht="12.75" customHeight="1" x14ac:dyDescent="0.25">
      <c r="C531" s="132"/>
    </row>
    <row r="532" spans="3:3" ht="12.75" customHeight="1" x14ac:dyDescent="0.25">
      <c r="C532" s="132"/>
    </row>
    <row r="533" spans="3:3" ht="12.75" customHeight="1" x14ac:dyDescent="0.25">
      <c r="C533" s="132"/>
    </row>
    <row r="534" spans="3:3" ht="12.75" customHeight="1" x14ac:dyDescent="0.25">
      <c r="C534" s="132"/>
    </row>
    <row r="535" spans="3:3" ht="12.75" customHeight="1" x14ac:dyDescent="0.25">
      <c r="C535" s="132"/>
    </row>
    <row r="536" spans="3:3" ht="12.75" customHeight="1" x14ac:dyDescent="0.25">
      <c r="C536" s="132"/>
    </row>
    <row r="537" spans="3:3" ht="12.75" customHeight="1" x14ac:dyDescent="0.25">
      <c r="C537" s="132"/>
    </row>
    <row r="538" spans="3:3" ht="12.75" customHeight="1" x14ac:dyDescent="0.25">
      <c r="C538" s="132"/>
    </row>
    <row r="539" spans="3:3" ht="12.75" customHeight="1" x14ac:dyDescent="0.25">
      <c r="C539" s="132"/>
    </row>
    <row r="540" spans="3:3" ht="12.75" customHeight="1" x14ac:dyDescent="0.25">
      <c r="C540" s="132"/>
    </row>
    <row r="541" spans="3:3" ht="12.75" customHeight="1" x14ac:dyDescent="0.25">
      <c r="C541" s="132"/>
    </row>
    <row r="542" spans="3:3" ht="12.75" customHeight="1" x14ac:dyDescent="0.25">
      <c r="C542" s="132"/>
    </row>
    <row r="543" spans="3:3" ht="12.75" customHeight="1" x14ac:dyDescent="0.25">
      <c r="C543" s="132"/>
    </row>
    <row r="544" spans="3:3" ht="12.75" customHeight="1" x14ac:dyDescent="0.25">
      <c r="C544" s="132"/>
    </row>
    <row r="545" spans="3:3" ht="12.75" customHeight="1" x14ac:dyDescent="0.25">
      <c r="C545" s="132"/>
    </row>
    <row r="546" spans="3:3" ht="12.75" customHeight="1" x14ac:dyDescent="0.25">
      <c r="C546" s="132"/>
    </row>
    <row r="547" spans="3:3" ht="12.75" customHeight="1" x14ac:dyDescent="0.25">
      <c r="C547" s="132"/>
    </row>
    <row r="548" spans="3:3" ht="12.75" customHeight="1" x14ac:dyDescent="0.25">
      <c r="C548" s="132"/>
    </row>
    <row r="549" spans="3:3" ht="12.75" customHeight="1" x14ac:dyDescent="0.25">
      <c r="C549" s="132"/>
    </row>
    <row r="550" spans="3:3" ht="12.75" customHeight="1" x14ac:dyDescent="0.25">
      <c r="C550" s="132"/>
    </row>
    <row r="551" spans="3:3" ht="12.75" customHeight="1" x14ac:dyDescent="0.25">
      <c r="C551" s="132"/>
    </row>
    <row r="552" spans="3:3" ht="12.75" customHeight="1" x14ac:dyDescent="0.25">
      <c r="C552" s="132"/>
    </row>
    <row r="553" spans="3:3" ht="12.75" customHeight="1" x14ac:dyDescent="0.25">
      <c r="C553" s="132"/>
    </row>
    <row r="554" spans="3:3" ht="12.75" customHeight="1" x14ac:dyDescent="0.25">
      <c r="C554" s="132"/>
    </row>
    <row r="555" spans="3:3" ht="12.75" customHeight="1" x14ac:dyDescent="0.25">
      <c r="C555" s="132"/>
    </row>
    <row r="556" spans="3:3" ht="12.75" customHeight="1" x14ac:dyDescent="0.25">
      <c r="C556" s="132"/>
    </row>
    <row r="557" spans="3:3" ht="12.75" customHeight="1" x14ac:dyDescent="0.25">
      <c r="C557" s="132"/>
    </row>
    <row r="558" spans="3:3" ht="12.75" customHeight="1" x14ac:dyDescent="0.25">
      <c r="C558" s="132"/>
    </row>
    <row r="559" spans="3:3" ht="12.75" customHeight="1" x14ac:dyDescent="0.25">
      <c r="C559" s="132"/>
    </row>
    <row r="560" spans="3:3" ht="12.75" customHeight="1" x14ac:dyDescent="0.25">
      <c r="C560" s="132"/>
    </row>
    <row r="561" spans="3:3" ht="12.75" customHeight="1" x14ac:dyDescent="0.25">
      <c r="C561" s="132"/>
    </row>
    <row r="562" spans="3:3" ht="12.75" customHeight="1" x14ac:dyDescent="0.25">
      <c r="C562" s="132"/>
    </row>
    <row r="563" spans="3:3" ht="12.75" customHeight="1" x14ac:dyDescent="0.25">
      <c r="C563" s="132"/>
    </row>
    <row r="564" spans="3:3" ht="12.75" customHeight="1" x14ac:dyDescent="0.25">
      <c r="C564" s="132"/>
    </row>
    <row r="565" spans="3:3" ht="12.75" customHeight="1" x14ac:dyDescent="0.25">
      <c r="C565" s="132"/>
    </row>
    <row r="566" spans="3:3" ht="12.75" customHeight="1" x14ac:dyDescent="0.25">
      <c r="C566" s="132"/>
    </row>
    <row r="567" spans="3:3" ht="12.75" customHeight="1" x14ac:dyDescent="0.25">
      <c r="C567" s="132"/>
    </row>
    <row r="568" spans="3:3" ht="12.75" customHeight="1" x14ac:dyDescent="0.25">
      <c r="C568" s="132"/>
    </row>
    <row r="569" spans="3:3" ht="12.75" customHeight="1" x14ac:dyDescent="0.25">
      <c r="C569" s="132"/>
    </row>
    <row r="570" spans="3:3" ht="12.75" customHeight="1" x14ac:dyDescent="0.25">
      <c r="C570" s="132"/>
    </row>
    <row r="571" spans="3:3" ht="12.75" customHeight="1" x14ac:dyDescent="0.25">
      <c r="C571" s="132"/>
    </row>
    <row r="572" spans="3:3" ht="12.75" customHeight="1" x14ac:dyDescent="0.25">
      <c r="C572" s="132"/>
    </row>
    <row r="573" spans="3:3" ht="12.75" customHeight="1" x14ac:dyDescent="0.25">
      <c r="C573" s="132"/>
    </row>
    <row r="574" spans="3:3" ht="12.75" customHeight="1" x14ac:dyDescent="0.25">
      <c r="C574" s="132"/>
    </row>
    <row r="575" spans="3:3" ht="12.75" customHeight="1" x14ac:dyDescent="0.25">
      <c r="C575" s="132"/>
    </row>
    <row r="576" spans="3:3" ht="12.75" customHeight="1" x14ac:dyDescent="0.25">
      <c r="C576" s="132"/>
    </row>
    <row r="577" spans="3:3" ht="12.75" customHeight="1" x14ac:dyDescent="0.25">
      <c r="C577" s="132"/>
    </row>
    <row r="578" spans="3:3" ht="12.75" customHeight="1" x14ac:dyDescent="0.25">
      <c r="C578" s="132"/>
    </row>
    <row r="579" spans="3:3" ht="12.75" customHeight="1" x14ac:dyDescent="0.25">
      <c r="C579" s="132"/>
    </row>
    <row r="580" spans="3:3" ht="12.75" customHeight="1" x14ac:dyDescent="0.25">
      <c r="C580" s="132"/>
    </row>
    <row r="581" spans="3:3" ht="12.75" customHeight="1" x14ac:dyDescent="0.25">
      <c r="C581" s="132"/>
    </row>
    <row r="582" spans="3:3" ht="12.75" customHeight="1" x14ac:dyDescent="0.25">
      <c r="C582" s="132"/>
    </row>
    <row r="583" spans="3:3" ht="12.75" customHeight="1" x14ac:dyDescent="0.25">
      <c r="C583" s="132"/>
    </row>
    <row r="584" spans="3:3" ht="12.75" customHeight="1" x14ac:dyDescent="0.25">
      <c r="C584" s="132"/>
    </row>
    <row r="585" spans="3:3" ht="12.75" customHeight="1" x14ac:dyDescent="0.25">
      <c r="C585" s="132"/>
    </row>
    <row r="586" spans="3:3" ht="12.75" customHeight="1" x14ac:dyDescent="0.25">
      <c r="C586" s="132"/>
    </row>
    <row r="587" spans="3:3" ht="12.75" customHeight="1" x14ac:dyDescent="0.25">
      <c r="C587" s="132"/>
    </row>
    <row r="588" spans="3:3" ht="12.75" customHeight="1" x14ac:dyDescent="0.25">
      <c r="C588" s="132"/>
    </row>
    <row r="589" spans="3:3" ht="12.75" customHeight="1" x14ac:dyDescent="0.25">
      <c r="C589" s="132"/>
    </row>
    <row r="590" spans="3:3" ht="12.75" customHeight="1" x14ac:dyDescent="0.25">
      <c r="C590" s="132"/>
    </row>
    <row r="591" spans="3:3" ht="12.75" customHeight="1" x14ac:dyDescent="0.25">
      <c r="C591" s="132"/>
    </row>
    <row r="592" spans="3:3" ht="12.75" customHeight="1" x14ac:dyDescent="0.25">
      <c r="C592" s="132"/>
    </row>
    <row r="593" spans="3:3" ht="12.75" customHeight="1" x14ac:dyDescent="0.25">
      <c r="C593" s="132"/>
    </row>
    <row r="594" spans="3:3" ht="12.75" customHeight="1" x14ac:dyDescent="0.25">
      <c r="C594" s="132"/>
    </row>
    <row r="595" spans="3:3" ht="12.75" customHeight="1" x14ac:dyDescent="0.25">
      <c r="C595" s="132"/>
    </row>
    <row r="596" spans="3:3" ht="12.75" customHeight="1" x14ac:dyDescent="0.25">
      <c r="C596" s="132"/>
    </row>
    <row r="597" spans="3:3" ht="12.75" customHeight="1" x14ac:dyDescent="0.25">
      <c r="C597" s="132"/>
    </row>
    <row r="598" spans="3:3" ht="12.75" customHeight="1" x14ac:dyDescent="0.25">
      <c r="C598" s="132"/>
    </row>
    <row r="599" spans="3:3" ht="12.75" customHeight="1" x14ac:dyDescent="0.25">
      <c r="C599" s="132"/>
    </row>
    <row r="600" spans="3:3" ht="12.75" customHeight="1" x14ac:dyDescent="0.25">
      <c r="C600" s="132"/>
    </row>
    <row r="601" spans="3:3" ht="12.75" customHeight="1" x14ac:dyDescent="0.25">
      <c r="C601" s="132"/>
    </row>
    <row r="602" spans="3:3" ht="12.75" customHeight="1" x14ac:dyDescent="0.25">
      <c r="C602" s="132"/>
    </row>
    <row r="603" spans="3:3" ht="12.75" customHeight="1" x14ac:dyDescent="0.25">
      <c r="C603" s="132"/>
    </row>
    <row r="604" spans="3:3" ht="12.75" customHeight="1" x14ac:dyDescent="0.25">
      <c r="C604" s="132"/>
    </row>
    <row r="605" spans="3:3" ht="12.75" customHeight="1" x14ac:dyDescent="0.25">
      <c r="C605" s="132"/>
    </row>
    <row r="606" spans="3:3" ht="12.75" customHeight="1" x14ac:dyDescent="0.25">
      <c r="C606" s="132"/>
    </row>
    <row r="607" spans="3:3" ht="12.75" customHeight="1" x14ac:dyDescent="0.25">
      <c r="C607" s="132"/>
    </row>
    <row r="608" spans="3:3" ht="12.75" customHeight="1" x14ac:dyDescent="0.25">
      <c r="C608" s="132"/>
    </row>
    <row r="609" spans="3:3" ht="12.75" customHeight="1" x14ac:dyDescent="0.25">
      <c r="C609" s="132"/>
    </row>
    <row r="610" spans="3:3" ht="12.75" customHeight="1" x14ac:dyDescent="0.25">
      <c r="C610" s="132"/>
    </row>
    <row r="611" spans="3:3" ht="12.75" customHeight="1" x14ac:dyDescent="0.25">
      <c r="C611" s="132"/>
    </row>
    <row r="612" spans="3:3" ht="12.75" customHeight="1" x14ac:dyDescent="0.25">
      <c r="C612" s="132"/>
    </row>
    <row r="613" spans="3:3" ht="12.75" customHeight="1" x14ac:dyDescent="0.25">
      <c r="C613" s="132"/>
    </row>
    <row r="614" spans="3:3" ht="12.75" customHeight="1" x14ac:dyDescent="0.25">
      <c r="C614" s="132"/>
    </row>
    <row r="615" spans="3:3" ht="12.75" customHeight="1" x14ac:dyDescent="0.25">
      <c r="C615" s="132"/>
    </row>
    <row r="616" spans="3:3" ht="12.75" customHeight="1" x14ac:dyDescent="0.25">
      <c r="C616" s="132"/>
    </row>
    <row r="617" spans="3:3" ht="12.75" customHeight="1" x14ac:dyDescent="0.25">
      <c r="C617" s="132"/>
    </row>
    <row r="618" spans="3:3" ht="12.75" customHeight="1" x14ac:dyDescent="0.25">
      <c r="C618" s="132"/>
    </row>
    <row r="619" spans="3:3" ht="12.75" customHeight="1" x14ac:dyDescent="0.25">
      <c r="C619" s="132"/>
    </row>
    <row r="620" spans="3:3" ht="12.75" customHeight="1" x14ac:dyDescent="0.25">
      <c r="C620" s="132"/>
    </row>
    <row r="621" spans="3:3" ht="12.75" customHeight="1" x14ac:dyDescent="0.25">
      <c r="C621" s="132"/>
    </row>
    <row r="622" spans="3:3" ht="12.75" customHeight="1" x14ac:dyDescent="0.25">
      <c r="C622" s="132"/>
    </row>
    <row r="623" spans="3:3" ht="12.75" customHeight="1" x14ac:dyDescent="0.25">
      <c r="C623" s="132"/>
    </row>
    <row r="624" spans="3:3" ht="12.75" customHeight="1" x14ac:dyDescent="0.25">
      <c r="C624" s="132"/>
    </row>
    <row r="625" spans="3:3" ht="12.75" customHeight="1" x14ac:dyDescent="0.25">
      <c r="C625" s="132"/>
    </row>
    <row r="626" spans="3:3" ht="12.75" customHeight="1" x14ac:dyDescent="0.25">
      <c r="C626" s="132"/>
    </row>
    <row r="627" spans="3:3" ht="12.75" customHeight="1" x14ac:dyDescent="0.25">
      <c r="C627" s="132"/>
    </row>
    <row r="628" spans="3:3" ht="12.75" customHeight="1" x14ac:dyDescent="0.25">
      <c r="C628" s="132"/>
    </row>
    <row r="629" spans="3:3" ht="12.75" customHeight="1" x14ac:dyDescent="0.25">
      <c r="C629" s="132"/>
    </row>
    <row r="630" spans="3:3" ht="12.75" customHeight="1" x14ac:dyDescent="0.25">
      <c r="C630" s="132"/>
    </row>
    <row r="631" spans="3:3" ht="12.75" customHeight="1" x14ac:dyDescent="0.25">
      <c r="C631" s="132"/>
    </row>
    <row r="632" spans="3:3" ht="12.75" customHeight="1" x14ac:dyDescent="0.25">
      <c r="C632" s="132"/>
    </row>
    <row r="633" spans="3:3" ht="12.75" customHeight="1" x14ac:dyDescent="0.25">
      <c r="C633" s="132"/>
    </row>
    <row r="634" spans="3:3" ht="12.75" customHeight="1" x14ac:dyDescent="0.25">
      <c r="C634" s="132"/>
    </row>
    <row r="635" spans="3:3" ht="12.75" customHeight="1" x14ac:dyDescent="0.25">
      <c r="C635" s="132"/>
    </row>
    <row r="636" spans="3:3" ht="12.75" customHeight="1" x14ac:dyDescent="0.25">
      <c r="C636" s="132"/>
    </row>
    <row r="637" spans="3:3" ht="12.75" customHeight="1" x14ac:dyDescent="0.25">
      <c r="C637" s="132"/>
    </row>
    <row r="638" spans="3:3" ht="12.75" customHeight="1" x14ac:dyDescent="0.25">
      <c r="C638" s="132"/>
    </row>
    <row r="639" spans="3:3" ht="12.75" customHeight="1" x14ac:dyDescent="0.25">
      <c r="C639" s="132"/>
    </row>
    <row r="640" spans="3:3" ht="12.75" customHeight="1" x14ac:dyDescent="0.25">
      <c r="C640" s="132"/>
    </row>
    <row r="641" spans="3:3" ht="12.75" customHeight="1" x14ac:dyDescent="0.25">
      <c r="C641" s="132"/>
    </row>
    <row r="642" spans="3:3" ht="12.75" customHeight="1" x14ac:dyDescent="0.25">
      <c r="C642" s="132"/>
    </row>
    <row r="643" spans="3:3" ht="12.75" customHeight="1" x14ac:dyDescent="0.25">
      <c r="C643" s="132"/>
    </row>
    <row r="644" spans="3:3" ht="12.75" customHeight="1" x14ac:dyDescent="0.25">
      <c r="C644" s="132"/>
    </row>
    <row r="645" spans="3:3" ht="12.75" customHeight="1" x14ac:dyDescent="0.25">
      <c r="C645" s="132"/>
    </row>
    <row r="646" spans="3:3" ht="12.75" customHeight="1" x14ac:dyDescent="0.25">
      <c r="C646" s="132"/>
    </row>
    <row r="647" spans="3:3" ht="12.75" customHeight="1" x14ac:dyDescent="0.25">
      <c r="C647" s="132"/>
    </row>
    <row r="648" spans="3:3" ht="12.75" customHeight="1" x14ac:dyDescent="0.25">
      <c r="C648" s="132"/>
    </row>
    <row r="649" spans="3:3" ht="12.75" customHeight="1" x14ac:dyDescent="0.25">
      <c r="C649" s="132"/>
    </row>
    <row r="650" spans="3:3" ht="12.75" customHeight="1" x14ac:dyDescent="0.25">
      <c r="C650" s="132"/>
    </row>
    <row r="651" spans="3:3" ht="12.75" customHeight="1" x14ac:dyDescent="0.25">
      <c r="C651" s="132"/>
    </row>
    <row r="652" spans="3:3" ht="12.75" customHeight="1" x14ac:dyDescent="0.25">
      <c r="C652" s="132"/>
    </row>
    <row r="653" spans="3:3" ht="12.75" customHeight="1" x14ac:dyDescent="0.25">
      <c r="C653" s="132"/>
    </row>
    <row r="654" spans="3:3" ht="12.75" customHeight="1" x14ac:dyDescent="0.25">
      <c r="C654" s="132"/>
    </row>
    <row r="655" spans="3:3" ht="12.75" customHeight="1" x14ac:dyDescent="0.25">
      <c r="C655" s="132"/>
    </row>
    <row r="656" spans="3:3" ht="12.75" customHeight="1" x14ac:dyDescent="0.25">
      <c r="C656" s="132"/>
    </row>
    <row r="657" spans="3:3" ht="12.75" customHeight="1" x14ac:dyDescent="0.25">
      <c r="C657" s="132"/>
    </row>
    <row r="658" spans="3:3" ht="12.75" customHeight="1" x14ac:dyDescent="0.25">
      <c r="C658" s="132"/>
    </row>
    <row r="659" spans="3:3" ht="12.75" customHeight="1" x14ac:dyDescent="0.25">
      <c r="C659" s="132"/>
    </row>
    <row r="660" spans="3:3" ht="12.75" customHeight="1" x14ac:dyDescent="0.25">
      <c r="C660" s="132"/>
    </row>
    <row r="661" spans="3:3" ht="12.75" customHeight="1" x14ac:dyDescent="0.25">
      <c r="C661" s="132"/>
    </row>
    <row r="662" spans="3:3" ht="12.75" customHeight="1" x14ac:dyDescent="0.25">
      <c r="C662" s="132"/>
    </row>
    <row r="663" spans="3:3" ht="12.75" customHeight="1" x14ac:dyDescent="0.25">
      <c r="C663" s="132"/>
    </row>
    <row r="664" spans="3:3" ht="12.75" customHeight="1" x14ac:dyDescent="0.25">
      <c r="C664" s="132"/>
    </row>
    <row r="665" spans="3:3" ht="12.75" customHeight="1" x14ac:dyDescent="0.25">
      <c r="C665" s="132"/>
    </row>
    <row r="666" spans="3:3" ht="12.75" customHeight="1" x14ac:dyDescent="0.25">
      <c r="C666" s="132"/>
    </row>
    <row r="667" spans="3:3" ht="12.75" customHeight="1" x14ac:dyDescent="0.25">
      <c r="C667" s="132"/>
    </row>
    <row r="668" spans="3:3" ht="12.75" customHeight="1" x14ac:dyDescent="0.25">
      <c r="C668" s="132"/>
    </row>
    <row r="669" spans="3:3" ht="12.75" customHeight="1" x14ac:dyDescent="0.25">
      <c r="C669" s="132"/>
    </row>
    <row r="670" spans="3:3" ht="12.75" customHeight="1" x14ac:dyDescent="0.25">
      <c r="C670" s="132"/>
    </row>
    <row r="671" spans="3:3" ht="12.75" customHeight="1" x14ac:dyDescent="0.25">
      <c r="C671" s="132"/>
    </row>
    <row r="672" spans="3:3" ht="12.75" customHeight="1" x14ac:dyDescent="0.25">
      <c r="C672" s="132"/>
    </row>
    <row r="673" spans="3:3" ht="12.75" customHeight="1" x14ac:dyDescent="0.25">
      <c r="C673" s="132"/>
    </row>
    <row r="674" spans="3:3" ht="12.75" customHeight="1" x14ac:dyDescent="0.25">
      <c r="C674" s="132"/>
    </row>
    <row r="675" spans="3:3" ht="12.75" customHeight="1" x14ac:dyDescent="0.25">
      <c r="C675" s="132"/>
    </row>
    <row r="676" spans="3:3" ht="12.75" customHeight="1" x14ac:dyDescent="0.25">
      <c r="C676" s="132"/>
    </row>
    <row r="677" spans="3:3" ht="12.75" customHeight="1" x14ac:dyDescent="0.25">
      <c r="C677" s="132"/>
    </row>
    <row r="678" spans="3:3" ht="12.75" customHeight="1" x14ac:dyDescent="0.25">
      <c r="C678" s="132"/>
    </row>
    <row r="679" spans="3:3" ht="12.75" customHeight="1" x14ac:dyDescent="0.25">
      <c r="C679" s="132"/>
    </row>
    <row r="680" spans="3:3" ht="12.75" customHeight="1" x14ac:dyDescent="0.25">
      <c r="C680" s="132"/>
    </row>
    <row r="681" spans="3:3" ht="12.75" customHeight="1" x14ac:dyDescent="0.25">
      <c r="C681" s="132"/>
    </row>
    <row r="682" spans="3:3" ht="12.75" customHeight="1" x14ac:dyDescent="0.25">
      <c r="C682" s="132"/>
    </row>
    <row r="683" spans="3:3" ht="12.75" customHeight="1" x14ac:dyDescent="0.25">
      <c r="C683" s="132"/>
    </row>
    <row r="684" spans="3:3" ht="12.75" customHeight="1" x14ac:dyDescent="0.25">
      <c r="C684" s="132"/>
    </row>
    <row r="685" spans="3:3" ht="12.75" customHeight="1" x14ac:dyDescent="0.25">
      <c r="C685" s="132"/>
    </row>
    <row r="686" spans="3:3" ht="12.75" customHeight="1" x14ac:dyDescent="0.25">
      <c r="C686" s="132"/>
    </row>
    <row r="687" spans="3:3" ht="12.75" customHeight="1" x14ac:dyDescent="0.25">
      <c r="C687" s="132"/>
    </row>
    <row r="688" spans="3:3" ht="12.75" customHeight="1" x14ac:dyDescent="0.25">
      <c r="C688" s="132"/>
    </row>
    <row r="689" spans="3:3" ht="12.75" customHeight="1" x14ac:dyDescent="0.25">
      <c r="C689" s="132"/>
    </row>
    <row r="690" spans="3:3" ht="12.75" customHeight="1" x14ac:dyDescent="0.25">
      <c r="C690" s="132"/>
    </row>
    <row r="691" spans="3:3" ht="12.75" customHeight="1" x14ac:dyDescent="0.25">
      <c r="C691" s="132"/>
    </row>
    <row r="692" spans="3:3" ht="12.75" customHeight="1" x14ac:dyDescent="0.25">
      <c r="C692" s="132"/>
    </row>
    <row r="693" spans="3:3" ht="12.75" customHeight="1" x14ac:dyDescent="0.25">
      <c r="C693" s="132"/>
    </row>
    <row r="694" spans="3:3" ht="12.75" customHeight="1" x14ac:dyDescent="0.25">
      <c r="C694" s="132"/>
    </row>
    <row r="695" spans="3:3" ht="12.75" customHeight="1" x14ac:dyDescent="0.25">
      <c r="C695" s="132"/>
    </row>
    <row r="696" spans="3:3" ht="12.75" customHeight="1" x14ac:dyDescent="0.25">
      <c r="C696" s="132"/>
    </row>
    <row r="697" spans="3:3" ht="12.75" customHeight="1" x14ac:dyDescent="0.25">
      <c r="C697" s="132"/>
    </row>
    <row r="698" spans="3:3" ht="12.75" customHeight="1" x14ac:dyDescent="0.25">
      <c r="C698" s="132"/>
    </row>
    <row r="699" spans="3:3" ht="12.75" customHeight="1" x14ac:dyDescent="0.25">
      <c r="C699" s="132"/>
    </row>
    <row r="700" spans="3:3" ht="12.75" customHeight="1" x14ac:dyDescent="0.25">
      <c r="C700" s="132"/>
    </row>
    <row r="701" spans="3:3" ht="12.75" customHeight="1" x14ac:dyDescent="0.25">
      <c r="C701" s="132"/>
    </row>
    <row r="702" spans="3:3" ht="12.75" customHeight="1" x14ac:dyDescent="0.25">
      <c r="C702" s="132"/>
    </row>
    <row r="703" spans="3:3" ht="12.75" customHeight="1" x14ac:dyDescent="0.25">
      <c r="C703" s="132"/>
    </row>
    <row r="704" spans="3:3" ht="12.75" customHeight="1" x14ac:dyDescent="0.25">
      <c r="C704" s="132"/>
    </row>
    <row r="705" spans="3:3" ht="12.75" customHeight="1" x14ac:dyDescent="0.25">
      <c r="C705" s="132"/>
    </row>
    <row r="706" spans="3:3" ht="12.75" customHeight="1" x14ac:dyDescent="0.25">
      <c r="C706" s="132"/>
    </row>
    <row r="707" spans="3:3" ht="12.75" customHeight="1" x14ac:dyDescent="0.25">
      <c r="C707" s="132"/>
    </row>
    <row r="708" spans="3:3" ht="12.75" customHeight="1" x14ac:dyDescent="0.25">
      <c r="C708" s="132"/>
    </row>
    <row r="709" spans="3:3" ht="12.75" customHeight="1" x14ac:dyDescent="0.25">
      <c r="C709" s="132"/>
    </row>
    <row r="710" spans="3:3" ht="12.75" customHeight="1" x14ac:dyDescent="0.25">
      <c r="C710" s="132"/>
    </row>
    <row r="711" spans="3:3" ht="12.75" customHeight="1" x14ac:dyDescent="0.25">
      <c r="C711" s="132"/>
    </row>
    <row r="712" spans="3:3" ht="12.75" customHeight="1" x14ac:dyDescent="0.25">
      <c r="C712" s="132"/>
    </row>
    <row r="713" spans="3:3" ht="12.75" customHeight="1" x14ac:dyDescent="0.25">
      <c r="C713" s="132"/>
    </row>
    <row r="714" spans="3:3" ht="12.75" customHeight="1" x14ac:dyDescent="0.25">
      <c r="C714" s="132"/>
    </row>
    <row r="715" spans="3:3" ht="12.75" customHeight="1" x14ac:dyDescent="0.25">
      <c r="C715" s="132"/>
    </row>
    <row r="716" spans="3:3" ht="12.75" customHeight="1" x14ac:dyDescent="0.25">
      <c r="C716" s="132"/>
    </row>
    <row r="717" spans="3:3" ht="12.75" customHeight="1" x14ac:dyDescent="0.25">
      <c r="C717" s="132"/>
    </row>
    <row r="718" spans="3:3" ht="12.75" customHeight="1" x14ac:dyDescent="0.25">
      <c r="C718" s="132"/>
    </row>
    <row r="719" spans="3:3" ht="12.75" customHeight="1" x14ac:dyDescent="0.25">
      <c r="C719" s="132"/>
    </row>
    <row r="720" spans="3:3" ht="12.75" customHeight="1" x14ac:dyDescent="0.25">
      <c r="C720" s="132"/>
    </row>
    <row r="721" spans="3:3" ht="12.75" customHeight="1" x14ac:dyDescent="0.25">
      <c r="C721" s="132"/>
    </row>
    <row r="722" spans="3:3" ht="12.75" customHeight="1" x14ac:dyDescent="0.25">
      <c r="C722" s="132"/>
    </row>
    <row r="723" spans="3:3" ht="12.75" customHeight="1" x14ac:dyDescent="0.25">
      <c r="C723" s="132"/>
    </row>
    <row r="724" spans="3:3" ht="12.75" customHeight="1" x14ac:dyDescent="0.25">
      <c r="C724" s="132"/>
    </row>
    <row r="725" spans="3:3" ht="12.75" customHeight="1" x14ac:dyDescent="0.25">
      <c r="C725" s="132"/>
    </row>
    <row r="726" spans="3:3" ht="12.75" customHeight="1" x14ac:dyDescent="0.25">
      <c r="C726" s="132"/>
    </row>
    <row r="727" spans="3:3" ht="12.75" customHeight="1" x14ac:dyDescent="0.25">
      <c r="C727" s="132"/>
    </row>
    <row r="728" spans="3:3" ht="12.75" customHeight="1" x14ac:dyDescent="0.25">
      <c r="C728" s="132"/>
    </row>
    <row r="729" spans="3:3" ht="12.75" customHeight="1" x14ac:dyDescent="0.25">
      <c r="C729" s="132"/>
    </row>
    <row r="730" spans="3:3" ht="12.75" customHeight="1" x14ac:dyDescent="0.25">
      <c r="C730" s="132"/>
    </row>
    <row r="731" spans="3:3" ht="12.75" customHeight="1" x14ac:dyDescent="0.25">
      <c r="C731" s="132"/>
    </row>
    <row r="732" spans="3:3" ht="12.75" customHeight="1" x14ac:dyDescent="0.25">
      <c r="C732" s="132"/>
    </row>
    <row r="733" spans="3:3" ht="12.75" customHeight="1" x14ac:dyDescent="0.25">
      <c r="C733" s="132"/>
    </row>
    <row r="734" spans="3:3" ht="12.75" customHeight="1" x14ac:dyDescent="0.25">
      <c r="C734" s="132"/>
    </row>
    <row r="735" spans="3:3" ht="12.75" customHeight="1" x14ac:dyDescent="0.25">
      <c r="C735" s="132"/>
    </row>
    <row r="736" spans="3:3" ht="12.75" customHeight="1" x14ac:dyDescent="0.25">
      <c r="C736" s="132"/>
    </row>
    <row r="737" spans="3:3" ht="12.75" customHeight="1" x14ac:dyDescent="0.25">
      <c r="C737" s="132"/>
    </row>
    <row r="738" spans="3:3" ht="12.75" customHeight="1" x14ac:dyDescent="0.25">
      <c r="C738" s="132"/>
    </row>
    <row r="739" spans="3:3" ht="12.75" customHeight="1" x14ac:dyDescent="0.25">
      <c r="C739" s="132"/>
    </row>
    <row r="740" spans="3:3" ht="12.75" customHeight="1" x14ac:dyDescent="0.25">
      <c r="C740" s="132"/>
    </row>
    <row r="741" spans="3:3" ht="12.75" customHeight="1" x14ac:dyDescent="0.25">
      <c r="C741" s="132"/>
    </row>
    <row r="742" spans="3:3" ht="12.75" customHeight="1" x14ac:dyDescent="0.25">
      <c r="C742" s="132"/>
    </row>
    <row r="743" spans="3:3" ht="12.75" customHeight="1" x14ac:dyDescent="0.25">
      <c r="C743" s="132"/>
    </row>
    <row r="744" spans="3:3" ht="12.75" customHeight="1" x14ac:dyDescent="0.25">
      <c r="C744" s="132"/>
    </row>
    <row r="745" spans="3:3" ht="12.75" customHeight="1" x14ac:dyDescent="0.25">
      <c r="C745" s="132"/>
    </row>
    <row r="746" spans="3:3" ht="12.75" customHeight="1" x14ac:dyDescent="0.25">
      <c r="C746" s="132"/>
    </row>
    <row r="747" spans="3:3" ht="12.75" customHeight="1" x14ac:dyDescent="0.25">
      <c r="C747" s="132"/>
    </row>
    <row r="748" spans="3:3" ht="12.75" customHeight="1" x14ac:dyDescent="0.25">
      <c r="C748" s="132"/>
    </row>
    <row r="749" spans="3:3" ht="12.75" customHeight="1" x14ac:dyDescent="0.25">
      <c r="C749" s="132"/>
    </row>
    <row r="750" spans="3:3" ht="12.75" customHeight="1" x14ac:dyDescent="0.25">
      <c r="C750" s="132"/>
    </row>
    <row r="751" spans="3:3" ht="12.75" customHeight="1" x14ac:dyDescent="0.25">
      <c r="C751" s="132"/>
    </row>
    <row r="752" spans="3:3" ht="12.75" customHeight="1" x14ac:dyDescent="0.25">
      <c r="C752" s="132"/>
    </row>
    <row r="753" spans="3:3" ht="12.75" customHeight="1" x14ac:dyDescent="0.25">
      <c r="C753" s="132"/>
    </row>
    <row r="754" spans="3:3" ht="12.75" customHeight="1" x14ac:dyDescent="0.25">
      <c r="C754" s="132"/>
    </row>
    <row r="755" spans="3:3" ht="12.75" customHeight="1" x14ac:dyDescent="0.25">
      <c r="C755" s="132"/>
    </row>
    <row r="756" spans="3:3" ht="12.75" customHeight="1" x14ac:dyDescent="0.25">
      <c r="C756" s="132"/>
    </row>
    <row r="757" spans="3:3" ht="12.75" customHeight="1" x14ac:dyDescent="0.25">
      <c r="C757" s="132"/>
    </row>
    <row r="758" spans="3:3" ht="12.75" customHeight="1" x14ac:dyDescent="0.25">
      <c r="C758" s="132"/>
    </row>
    <row r="759" spans="3:3" ht="12.75" customHeight="1" x14ac:dyDescent="0.25">
      <c r="C759" s="132"/>
    </row>
    <row r="760" spans="3:3" ht="12.75" customHeight="1" x14ac:dyDescent="0.25">
      <c r="C760" s="132"/>
    </row>
    <row r="761" spans="3:3" ht="12.75" customHeight="1" x14ac:dyDescent="0.25">
      <c r="C761" s="132"/>
    </row>
    <row r="762" spans="3:3" ht="12.75" customHeight="1" x14ac:dyDescent="0.25">
      <c r="C762" s="132"/>
    </row>
    <row r="763" spans="3:3" ht="12.75" customHeight="1" x14ac:dyDescent="0.25">
      <c r="C763" s="132"/>
    </row>
    <row r="764" spans="3:3" ht="12.75" customHeight="1" x14ac:dyDescent="0.25">
      <c r="C764" s="132"/>
    </row>
    <row r="765" spans="3:3" ht="12.75" customHeight="1" x14ac:dyDescent="0.25">
      <c r="C765" s="132"/>
    </row>
    <row r="766" spans="3:3" ht="12.75" customHeight="1" x14ac:dyDescent="0.25">
      <c r="C766" s="132"/>
    </row>
    <row r="767" spans="3:3" ht="12.75" customHeight="1" x14ac:dyDescent="0.25">
      <c r="C767" s="132"/>
    </row>
    <row r="768" spans="3:3" ht="12.75" customHeight="1" x14ac:dyDescent="0.25">
      <c r="C768" s="132"/>
    </row>
    <row r="769" spans="3:3" ht="12.75" customHeight="1" x14ac:dyDescent="0.25">
      <c r="C769" s="132"/>
    </row>
    <row r="770" spans="3:3" ht="12.75" customHeight="1" x14ac:dyDescent="0.25">
      <c r="C770" s="132"/>
    </row>
    <row r="771" spans="3:3" ht="12.75" customHeight="1" x14ac:dyDescent="0.25">
      <c r="C771" s="132"/>
    </row>
    <row r="772" spans="3:3" ht="12.75" customHeight="1" x14ac:dyDescent="0.25">
      <c r="C772" s="132"/>
    </row>
    <row r="773" spans="3:3" ht="12.75" customHeight="1" x14ac:dyDescent="0.25">
      <c r="C773" s="132"/>
    </row>
    <row r="774" spans="3:3" ht="12.75" customHeight="1" x14ac:dyDescent="0.25">
      <c r="C774" s="132"/>
    </row>
    <row r="775" spans="3:3" ht="12.75" customHeight="1" x14ac:dyDescent="0.25">
      <c r="C775" s="132"/>
    </row>
    <row r="776" spans="3:3" ht="12.75" customHeight="1" x14ac:dyDescent="0.25">
      <c r="C776" s="132"/>
    </row>
    <row r="777" spans="3:3" ht="12.75" customHeight="1" x14ac:dyDescent="0.25">
      <c r="C777" s="132"/>
    </row>
    <row r="778" spans="3:3" ht="12.75" customHeight="1" x14ac:dyDescent="0.25">
      <c r="C778" s="132"/>
    </row>
    <row r="779" spans="3:3" ht="12.75" customHeight="1" x14ac:dyDescent="0.25">
      <c r="C779" s="132"/>
    </row>
    <row r="780" spans="3:3" ht="12.75" customHeight="1" x14ac:dyDescent="0.25">
      <c r="C780" s="132"/>
    </row>
    <row r="781" spans="3:3" ht="12.75" customHeight="1" x14ac:dyDescent="0.25">
      <c r="C781" s="132"/>
    </row>
    <row r="782" spans="3:3" ht="12.75" customHeight="1" x14ac:dyDescent="0.25">
      <c r="C782" s="132"/>
    </row>
    <row r="783" spans="3:3" ht="12.75" customHeight="1" x14ac:dyDescent="0.25">
      <c r="C783" s="132"/>
    </row>
    <row r="784" spans="3:3" ht="12.75" customHeight="1" x14ac:dyDescent="0.25">
      <c r="C784" s="132"/>
    </row>
    <row r="785" spans="3:3" ht="12.75" customHeight="1" x14ac:dyDescent="0.25">
      <c r="C785" s="132"/>
    </row>
    <row r="786" spans="3:3" ht="12.75" customHeight="1" x14ac:dyDescent="0.25">
      <c r="C786" s="132"/>
    </row>
    <row r="787" spans="3:3" ht="12.75" customHeight="1" x14ac:dyDescent="0.25">
      <c r="C787" s="132"/>
    </row>
    <row r="788" spans="3:3" ht="12.75" customHeight="1" x14ac:dyDescent="0.25">
      <c r="C788" s="132"/>
    </row>
    <row r="789" spans="3:3" ht="12.75" customHeight="1" x14ac:dyDescent="0.25">
      <c r="C789" s="132"/>
    </row>
    <row r="790" spans="3:3" ht="12.75" customHeight="1" x14ac:dyDescent="0.25">
      <c r="C790" s="132"/>
    </row>
    <row r="791" spans="3:3" ht="12.75" customHeight="1" x14ac:dyDescent="0.25">
      <c r="C791" s="132"/>
    </row>
    <row r="792" spans="3:3" ht="12.75" customHeight="1" x14ac:dyDescent="0.25">
      <c r="C792" s="132"/>
    </row>
    <row r="793" spans="3:3" ht="12.75" customHeight="1" x14ac:dyDescent="0.25">
      <c r="C793" s="132"/>
    </row>
    <row r="794" spans="3:3" ht="12.75" customHeight="1" x14ac:dyDescent="0.25">
      <c r="C794" s="132"/>
    </row>
    <row r="795" spans="3:3" ht="12.75" customHeight="1" x14ac:dyDescent="0.25">
      <c r="C795" s="132"/>
    </row>
    <row r="796" spans="3:3" ht="12.75" customHeight="1" x14ac:dyDescent="0.25">
      <c r="C796" s="132"/>
    </row>
    <row r="797" spans="3:3" ht="12.75" customHeight="1" x14ac:dyDescent="0.25">
      <c r="C797" s="132"/>
    </row>
    <row r="798" spans="3:3" ht="12.75" customHeight="1" x14ac:dyDescent="0.25">
      <c r="C798" s="132"/>
    </row>
    <row r="799" spans="3:3" ht="12.75" customHeight="1" x14ac:dyDescent="0.25">
      <c r="C799" s="132"/>
    </row>
    <row r="800" spans="3:3" ht="12.75" customHeight="1" x14ac:dyDescent="0.25">
      <c r="C800" s="132"/>
    </row>
    <row r="801" spans="3:3" ht="12.75" customHeight="1" x14ac:dyDescent="0.25">
      <c r="C801" s="132"/>
    </row>
    <row r="802" spans="3:3" ht="12.75" customHeight="1" x14ac:dyDescent="0.25">
      <c r="C802" s="132"/>
    </row>
    <row r="803" spans="3:3" ht="12.75" customHeight="1" x14ac:dyDescent="0.25">
      <c r="C803" s="132"/>
    </row>
    <row r="804" spans="3:3" ht="12.75" customHeight="1" x14ac:dyDescent="0.25">
      <c r="C804" s="132"/>
    </row>
    <row r="805" spans="3:3" ht="12.75" customHeight="1" x14ac:dyDescent="0.25">
      <c r="C805" s="132"/>
    </row>
    <row r="806" spans="3:3" ht="12.75" customHeight="1" x14ac:dyDescent="0.25">
      <c r="C806" s="132"/>
    </row>
    <row r="807" spans="3:3" ht="12.75" customHeight="1" x14ac:dyDescent="0.25">
      <c r="C807" s="132"/>
    </row>
    <row r="808" spans="3:3" ht="12.75" customHeight="1" x14ac:dyDescent="0.25">
      <c r="C808" s="132"/>
    </row>
    <row r="809" spans="3:3" ht="12.75" customHeight="1" x14ac:dyDescent="0.25">
      <c r="C809" s="132"/>
    </row>
    <row r="810" spans="3:3" ht="12.75" customHeight="1" x14ac:dyDescent="0.25">
      <c r="C810" s="132"/>
    </row>
    <row r="811" spans="3:3" ht="12.75" customHeight="1" x14ac:dyDescent="0.25">
      <c r="C811" s="132"/>
    </row>
    <row r="812" spans="3:3" ht="12.75" customHeight="1" x14ac:dyDescent="0.25">
      <c r="C812" s="132"/>
    </row>
    <row r="813" spans="3:3" ht="12.75" customHeight="1" x14ac:dyDescent="0.25">
      <c r="C813" s="132"/>
    </row>
    <row r="814" spans="3:3" ht="12.75" customHeight="1" x14ac:dyDescent="0.25">
      <c r="C814" s="132"/>
    </row>
    <row r="815" spans="3:3" ht="12.75" customHeight="1" x14ac:dyDescent="0.25">
      <c r="C815" s="132"/>
    </row>
    <row r="816" spans="3:3" ht="12.75" customHeight="1" x14ac:dyDescent="0.25">
      <c r="C816" s="132"/>
    </row>
    <row r="817" spans="3:3" ht="12.75" customHeight="1" x14ac:dyDescent="0.25">
      <c r="C817" s="132"/>
    </row>
    <row r="818" spans="3:3" ht="12.75" customHeight="1" x14ac:dyDescent="0.25">
      <c r="C818" s="132"/>
    </row>
    <row r="819" spans="3:3" ht="12.75" customHeight="1" x14ac:dyDescent="0.25">
      <c r="C819" s="132"/>
    </row>
    <row r="820" spans="3:3" ht="12.75" customHeight="1" x14ac:dyDescent="0.25">
      <c r="C820" s="132"/>
    </row>
    <row r="821" spans="3:3" ht="12.75" customHeight="1" x14ac:dyDescent="0.25">
      <c r="C821" s="132"/>
    </row>
    <row r="822" spans="3:3" ht="12.75" customHeight="1" x14ac:dyDescent="0.25">
      <c r="C822" s="132"/>
    </row>
    <row r="823" spans="3:3" ht="12.75" customHeight="1" x14ac:dyDescent="0.25">
      <c r="C823" s="132"/>
    </row>
    <row r="824" spans="3:3" ht="12.75" customHeight="1" x14ac:dyDescent="0.25">
      <c r="C824" s="132"/>
    </row>
    <row r="825" spans="3:3" ht="12.75" customHeight="1" x14ac:dyDescent="0.25">
      <c r="C825" s="132"/>
    </row>
    <row r="826" spans="3:3" ht="12.75" customHeight="1" x14ac:dyDescent="0.25">
      <c r="C826" s="132"/>
    </row>
    <row r="827" spans="3:3" ht="12.75" customHeight="1" x14ac:dyDescent="0.25">
      <c r="C827" s="132"/>
    </row>
    <row r="828" spans="3:3" ht="12.75" customHeight="1" x14ac:dyDescent="0.25">
      <c r="C828" s="132"/>
    </row>
    <row r="829" spans="3:3" ht="12.75" customHeight="1" x14ac:dyDescent="0.25">
      <c r="C829" s="132"/>
    </row>
    <row r="830" spans="3:3" ht="12.75" customHeight="1" x14ac:dyDescent="0.25">
      <c r="C830" s="132"/>
    </row>
    <row r="831" spans="3:3" ht="12.75" customHeight="1" x14ac:dyDescent="0.25">
      <c r="C831" s="132"/>
    </row>
    <row r="832" spans="3:3" ht="12.75" customHeight="1" x14ac:dyDescent="0.25">
      <c r="C832" s="132"/>
    </row>
    <row r="833" spans="3:3" ht="12.75" customHeight="1" x14ac:dyDescent="0.25">
      <c r="C833" s="132"/>
    </row>
    <row r="834" spans="3:3" ht="12.75" customHeight="1" x14ac:dyDescent="0.25">
      <c r="C834" s="132"/>
    </row>
    <row r="835" spans="3:3" ht="12.75" customHeight="1" x14ac:dyDescent="0.25">
      <c r="C835" s="132"/>
    </row>
    <row r="836" spans="3:3" ht="12.75" customHeight="1" x14ac:dyDescent="0.25">
      <c r="C836" s="132"/>
    </row>
    <row r="837" spans="3:3" ht="12.75" customHeight="1" x14ac:dyDescent="0.25">
      <c r="C837" s="132"/>
    </row>
    <row r="838" spans="3:3" ht="12.75" customHeight="1" x14ac:dyDescent="0.25">
      <c r="C838" s="132"/>
    </row>
    <row r="839" spans="3:3" ht="12.75" customHeight="1" x14ac:dyDescent="0.25">
      <c r="C839" s="132"/>
    </row>
    <row r="840" spans="3:3" ht="12.75" customHeight="1" x14ac:dyDescent="0.25">
      <c r="C840" s="132"/>
    </row>
    <row r="841" spans="3:3" ht="12.75" customHeight="1" x14ac:dyDescent="0.25">
      <c r="C841" s="132"/>
    </row>
    <row r="842" spans="3:3" ht="12.75" customHeight="1" x14ac:dyDescent="0.25">
      <c r="C842" s="132"/>
    </row>
    <row r="843" spans="3:3" ht="12.75" customHeight="1" x14ac:dyDescent="0.25">
      <c r="C843" s="132"/>
    </row>
    <row r="844" spans="3:3" ht="12.75" customHeight="1" x14ac:dyDescent="0.25">
      <c r="C844" s="132"/>
    </row>
    <row r="845" spans="3:3" ht="12.75" customHeight="1" x14ac:dyDescent="0.25">
      <c r="C845" s="132"/>
    </row>
    <row r="846" spans="3:3" ht="12.75" customHeight="1" x14ac:dyDescent="0.25">
      <c r="C846" s="132"/>
    </row>
    <row r="847" spans="3:3" ht="12.75" customHeight="1" x14ac:dyDescent="0.25">
      <c r="C847" s="132"/>
    </row>
    <row r="848" spans="3:3" ht="12.75" customHeight="1" x14ac:dyDescent="0.25">
      <c r="C848" s="132"/>
    </row>
    <row r="849" spans="3:3" ht="12.75" customHeight="1" x14ac:dyDescent="0.25">
      <c r="C849" s="132"/>
    </row>
    <row r="850" spans="3:3" ht="12.75" customHeight="1" x14ac:dyDescent="0.25">
      <c r="C850" s="132"/>
    </row>
    <row r="851" spans="3:3" ht="12.75" customHeight="1" x14ac:dyDescent="0.25">
      <c r="C851" s="132"/>
    </row>
    <row r="852" spans="3:3" ht="12.75" customHeight="1" x14ac:dyDescent="0.25">
      <c r="C852" s="132"/>
    </row>
    <row r="853" spans="3:3" ht="12.75" customHeight="1" x14ac:dyDescent="0.25">
      <c r="C853" s="132"/>
    </row>
    <row r="854" spans="3:3" ht="12.75" customHeight="1" x14ac:dyDescent="0.25">
      <c r="C854" s="132"/>
    </row>
    <row r="855" spans="3:3" ht="12.75" customHeight="1" x14ac:dyDescent="0.25">
      <c r="C855" s="132"/>
    </row>
    <row r="856" spans="3:3" ht="12.75" customHeight="1" x14ac:dyDescent="0.25">
      <c r="C856" s="132"/>
    </row>
    <row r="857" spans="3:3" ht="12.75" customHeight="1" x14ac:dyDescent="0.25">
      <c r="C857" s="132"/>
    </row>
    <row r="858" spans="3:3" ht="12.75" customHeight="1" x14ac:dyDescent="0.25">
      <c r="C858" s="132"/>
    </row>
    <row r="859" spans="3:3" ht="12.75" customHeight="1" x14ac:dyDescent="0.25">
      <c r="C859" s="132"/>
    </row>
    <row r="860" spans="3:3" ht="12.75" customHeight="1" x14ac:dyDescent="0.25">
      <c r="C860" s="132"/>
    </row>
    <row r="861" spans="3:3" ht="12.75" customHeight="1" x14ac:dyDescent="0.25">
      <c r="C861" s="132"/>
    </row>
    <row r="862" spans="3:3" ht="12.75" customHeight="1" x14ac:dyDescent="0.25">
      <c r="C862" s="132"/>
    </row>
    <row r="863" spans="3:3" ht="12.75" customHeight="1" x14ac:dyDescent="0.25">
      <c r="C863" s="132"/>
    </row>
    <row r="864" spans="3:3" ht="12.75" customHeight="1" x14ac:dyDescent="0.25">
      <c r="C864" s="132"/>
    </row>
    <row r="865" spans="3:3" ht="12.75" customHeight="1" x14ac:dyDescent="0.25">
      <c r="C865" s="132"/>
    </row>
    <row r="866" spans="3:3" ht="12.75" customHeight="1" x14ac:dyDescent="0.25">
      <c r="C866" s="132"/>
    </row>
    <row r="867" spans="3:3" ht="12.75" customHeight="1" x14ac:dyDescent="0.25">
      <c r="C867" s="132"/>
    </row>
    <row r="868" spans="3:3" ht="12.75" customHeight="1" x14ac:dyDescent="0.25">
      <c r="C868" s="132"/>
    </row>
    <row r="869" spans="3:3" ht="12.75" customHeight="1" x14ac:dyDescent="0.25">
      <c r="C869" s="132"/>
    </row>
    <row r="870" spans="3:3" ht="12.75" customHeight="1" x14ac:dyDescent="0.25">
      <c r="C870" s="132"/>
    </row>
    <row r="871" spans="3:3" ht="12.75" customHeight="1" x14ac:dyDescent="0.25">
      <c r="C871" s="132"/>
    </row>
    <row r="872" spans="3:3" ht="12.75" customHeight="1" x14ac:dyDescent="0.25">
      <c r="C872" s="132"/>
    </row>
    <row r="873" spans="3:3" ht="12.75" customHeight="1" x14ac:dyDescent="0.25">
      <c r="C873" s="132"/>
    </row>
    <row r="874" spans="3:3" ht="12.75" customHeight="1" x14ac:dyDescent="0.25">
      <c r="C874" s="132"/>
    </row>
    <row r="875" spans="3:3" ht="12.75" customHeight="1" x14ac:dyDescent="0.25">
      <c r="C875" s="132"/>
    </row>
    <row r="876" spans="3:3" ht="12.75" customHeight="1" x14ac:dyDescent="0.25">
      <c r="C876" s="132"/>
    </row>
    <row r="877" spans="3:3" ht="12.75" customHeight="1" x14ac:dyDescent="0.25">
      <c r="C877" s="132"/>
    </row>
    <row r="878" spans="3:3" ht="12.75" customHeight="1" x14ac:dyDescent="0.25">
      <c r="C878" s="132"/>
    </row>
    <row r="879" spans="3:3" ht="12.75" customHeight="1" x14ac:dyDescent="0.25">
      <c r="C879" s="132"/>
    </row>
    <row r="880" spans="3:3" ht="12.75" customHeight="1" x14ac:dyDescent="0.25">
      <c r="C880" s="132"/>
    </row>
    <row r="881" spans="3:3" ht="12.75" customHeight="1" x14ac:dyDescent="0.25">
      <c r="C881" s="132"/>
    </row>
    <row r="882" spans="3:3" ht="12.75" customHeight="1" x14ac:dyDescent="0.25">
      <c r="C882" s="132"/>
    </row>
    <row r="883" spans="3:3" ht="12.75" customHeight="1" x14ac:dyDescent="0.25">
      <c r="C883" s="132"/>
    </row>
    <row r="884" spans="3:3" ht="12.75" customHeight="1" x14ac:dyDescent="0.25">
      <c r="C884" s="132"/>
    </row>
    <row r="885" spans="3:3" ht="12.75" customHeight="1" x14ac:dyDescent="0.25">
      <c r="C885" s="132"/>
    </row>
    <row r="886" spans="3:3" ht="12.75" customHeight="1" x14ac:dyDescent="0.25">
      <c r="C886" s="132"/>
    </row>
    <row r="887" spans="3:3" ht="12.75" customHeight="1" x14ac:dyDescent="0.25">
      <c r="C887" s="132"/>
    </row>
    <row r="888" spans="3:3" ht="12.75" customHeight="1" x14ac:dyDescent="0.25">
      <c r="C888" s="132"/>
    </row>
    <row r="889" spans="3:3" ht="12.75" customHeight="1" x14ac:dyDescent="0.25">
      <c r="C889" s="132"/>
    </row>
    <row r="890" spans="3:3" ht="12.75" customHeight="1" x14ac:dyDescent="0.25">
      <c r="C890" s="132"/>
    </row>
    <row r="891" spans="3:3" ht="12.75" customHeight="1" x14ac:dyDescent="0.25">
      <c r="C891" s="132"/>
    </row>
    <row r="892" spans="3:3" ht="12.75" customHeight="1" x14ac:dyDescent="0.25">
      <c r="C892" s="132"/>
    </row>
    <row r="893" spans="3:3" ht="12.75" customHeight="1" x14ac:dyDescent="0.25">
      <c r="C893" s="132"/>
    </row>
    <row r="894" spans="3:3" ht="12.75" customHeight="1" x14ac:dyDescent="0.25">
      <c r="C894" s="132"/>
    </row>
    <row r="895" spans="3:3" ht="12.75" customHeight="1" x14ac:dyDescent="0.25">
      <c r="C895" s="132"/>
    </row>
    <row r="896" spans="3:3" ht="12.75" customHeight="1" x14ac:dyDescent="0.25">
      <c r="C896" s="132"/>
    </row>
    <row r="897" spans="3:3" ht="12.75" customHeight="1" x14ac:dyDescent="0.25">
      <c r="C897" s="132"/>
    </row>
    <row r="898" spans="3:3" ht="12.75" customHeight="1" x14ac:dyDescent="0.25">
      <c r="C898" s="132"/>
    </row>
    <row r="899" spans="3:3" ht="12.75" customHeight="1" x14ac:dyDescent="0.25">
      <c r="C899" s="132"/>
    </row>
    <row r="900" spans="3:3" ht="12.75" customHeight="1" x14ac:dyDescent="0.25">
      <c r="C900" s="132"/>
    </row>
    <row r="901" spans="3:3" ht="12.75" customHeight="1" x14ac:dyDescent="0.25">
      <c r="C901" s="132"/>
    </row>
    <row r="902" spans="3:3" ht="12.75" customHeight="1" x14ac:dyDescent="0.25">
      <c r="C902" s="132"/>
    </row>
    <row r="903" spans="3:3" ht="12.75" customHeight="1" x14ac:dyDescent="0.25">
      <c r="C903" s="132"/>
    </row>
    <row r="904" spans="3:3" ht="12.75" customHeight="1" x14ac:dyDescent="0.25">
      <c r="C904" s="132"/>
    </row>
    <row r="905" spans="3:3" ht="12.75" customHeight="1" x14ac:dyDescent="0.25">
      <c r="C905" s="132"/>
    </row>
    <row r="906" spans="3:3" ht="12.75" customHeight="1" x14ac:dyDescent="0.25">
      <c r="C906" s="132"/>
    </row>
    <row r="907" spans="3:3" ht="12.75" customHeight="1" x14ac:dyDescent="0.25">
      <c r="C907" s="132"/>
    </row>
    <row r="908" spans="3:3" ht="12.75" customHeight="1" x14ac:dyDescent="0.25">
      <c r="C908" s="132"/>
    </row>
    <row r="909" spans="3:3" ht="12.75" customHeight="1" x14ac:dyDescent="0.25">
      <c r="C909" s="132"/>
    </row>
    <row r="910" spans="3:3" ht="12.75" customHeight="1" x14ac:dyDescent="0.25">
      <c r="C910" s="132"/>
    </row>
    <row r="911" spans="3:3" ht="12.75" customHeight="1" x14ac:dyDescent="0.25">
      <c r="C911" s="132"/>
    </row>
    <row r="912" spans="3:3" ht="12.75" customHeight="1" x14ac:dyDescent="0.25">
      <c r="C912" s="132"/>
    </row>
    <row r="913" spans="3:3" ht="12.75" customHeight="1" x14ac:dyDescent="0.25">
      <c r="C913" s="132"/>
    </row>
    <row r="914" spans="3:3" ht="12.75" customHeight="1" x14ac:dyDescent="0.25">
      <c r="C914" s="132"/>
    </row>
    <row r="915" spans="3:3" ht="12.75" customHeight="1" x14ac:dyDescent="0.25">
      <c r="C915" s="132"/>
    </row>
    <row r="916" spans="3:3" ht="12.75" customHeight="1" x14ac:dyDescent="0.25">
      <c r="C916" s="132"/>
    </row>
    <row r="917" spans="3:3" ht="12.75" customHeight="1" x14ac:dyDescent="0.25">
      <c r="C917" s="132"/>
    </row>
    <row r="918" spans="3:3" ht="12.75" customHeight="1" x14ac:dyDescent="0.25">
      <c r="C918" s="132"/>
    </row>
    <row r="919" spans="3:3" ht="12.75" customHeight="1" x14ac:dyDescent="0.25">
      <c r="C919" s="132"/>
    </row>
    <row r="920" spans="3:3" ht="12.75" customHeight="1" x14ac:dyDescent="0.25">
      <c r="C920" s="132"/>
    </row>
    <row r="921" spans="3:3" ht="12.75" customHeight="1" x14ac:dyDescent="0.25">
      <c r="C921" s="132"/>
    </row>
    <row r="922" spans="3:3" ht="12.75" customHeight="1" x14ac:dyDescent="0.25">
      <c r="C922" s="132"/>
    </row>
    <row r="923" spans="3:3" ht="12.75" customHeight="1" x14ac:dyDescent="0.25">
      <c r="C923" s="132"/>
    </row>
    <row r="924" spans="3:3" ht="12.75" customHeight="1" x14ac:dyDescent="0.25">
      <c r="C924" s="132"/>
    </row>
    <row r="925" spans="3:3" ht="12.75" customHeight="1" x14ac:dyDescent="0.25">
      <c r="C925" s="132"/>
    </row>
    <row r="926" spans="3:3" ht="12.75" customHeight="1" x14ac:dyDescent="0.25">
      <c r="C926" s="132"/>
    </row>
    <row r="927" spans="3:3" ht="12.75" customHeight="1" x14ac:dyDescent="0.25">
      <c r="C927" s="132"/>
    </row>
    <row r="928" spans="3:3" ht="12.75" customHeight="1" x14ac:dyDescent="0.25">
      <c r="C928" s="132"/>
    </row>
    <row r="929" spans="3:3" ht="12.75" customHeight="1" x14ac:dyDescent="0.25">
      <c r="C929" s="132"/>
    </row>
    <row r="930" spans="3:3" ht="12.75" customHeight="1" x14ac:dyDescent="0.25">
      <c r="C930" s="132"/>
    </row>
    <row r="931" spans="3:3" ht="12.75" customHeight="1" x14ac:dyDescent="0.25">
      <c r="C931" s="132"/>
    </row>
    <row r="932" spans="3:3" ht="12.75" customHeight="1" x14ac:dyDescent="0.25">
      <c r="C932" s="132"/>
    </row>
    <row r="933" spans="3:3" ht="12.75" customHeight="1" x14ac:dyDescent="0.25">
      <c r="C933" s="132"/>
    </row>
    <row r="934" spans="3:3" ht="12.75" customHeight="1" x14ac:dyDescent="0.25">
      <c r="C934" s="132"/>
    </row>
    <row r="935" spans="3:3" ht="12.75" customHeight="1" x14ac:dyDescent="0.25">
      <c r="C935" s="132"/>
    </row>
    <row r="936" spans="3:3" ht="12.75" customHeight="1" x14ac:dyDescent="0.25">
      <c r="C936" s="132"/>
    </row>
    <row r="937" spans="3:3" ht="12.75" customHeight="1" x14ac:dyDescent="0.25">
      <c r="C937" s="132"/>
    </row>
    <row r="938" spans="3:3" ht="12.75" customHeight="1" x14ac:dyDescent="0.25">
      <c r="C938" s="132"/>
    </row>
    <row r="939" spans="3:3" ht="12.75" customHeight="1" x14ac:dyDescent="0.25">
      <c r="C939" s="132"/>
    </row>
    <row r="940" spans="3:3" ht="12.75" customHeight="1" x14ac:dyDescent="0.25">
      <c r="C940" s="132"/>
    </row>
    <row r="941" spans="3:3" ht="12.75" customHeight="1" x14ac:dyDescent="0.25">
      <c r="C941" s="132"/>
    </row>
    <row r="942" spans="3:3" ht="12.75" customHeight="1" x14ac:dyDescent="0.25">
      <c r="C942" s="132"/>
    </row>
    <row r="943" spans="3:3" ht="12.75" customHeight="1" x14ac:dyDescent="0.25">
      <c r="C943" s="132"/>
    </row>
    <row r="944" spans="3:3" ht="12.75" customHeight="1" x14ac:dyDescent="0.25">
      <c r="C944" s="132"/>
    </row>
    <row r="945" spans="3:3" ht="12.75" customHeight="1" x14ac:dyDescent="0.25">
      <c r="C945" s="132"/>
    </row>
    <row r="946" spans="3:3" ht="12.75" customHeight="1" x14ac:dyDescent="0.25">
      <c r="C946" s="132"/>
    </row>
    <row r="947" spans="3:3" ht="12.75" customHeight="1" x14ac:dyDescent="0.25">
      <c r="C947" s="132"/>
    </row>
    <row r="948" spans="3:3" ht="12.75" customHeight="1" x14ac:dyDescent="0.25">
      <c r="C948" s="132"/>
    </row>
    <row r="949" spans="3:3" ht="12.75" customHeight="1" x14ac:dyDescent="0.25">
      <c r="C949" s="132"/>
    </row>
    <row r="950" spans="3:3" ht="12.75" customHeight="1" x14ac:dyDescent="0.25">
      <c r="C950" s="132"/>
    </row>
    <row r="951" spans="3:3" ht="12.75" customHeight="1" x14ac:dyDescent="0.25">
      <c r="C951" s="132"/>
    </row>
    <row r="952" spans="3:3" ht="12.75" customHeight="1" x14ac:dyDescent="0.25">
      <c r="C952" s="132"/>
    </row>
    <row r="953" spans="3:3" ht="12.75" customHeight="1" x14ac:dyDescent="0.25">
      <c r="C953" s="132"/>
    </row>
    <row r="954" spans="3:3" ht="12.75" customHeight="1" x14ac:dyDescent="0.25">
      <c r="C954" s="132"/>
    </row>
    <row r="955" spans="3:3" ht="12.75" customHeight="1" x14ac:dyDescent="0.25">
      <c r="C955" s="132"/>
    </row>
    <row r="956" spans="3:3" ht="12.75" customHeight="1" x14ac:dyDescent="0.25">
      <c r="C956" s="132"/>
    </row>
    <row r="957" spans="3:3" ht="12.75" customHeight="1" x14ac:dyDescent="0.25">
      <c r="C957" s="132"/>
    </row>
    <row r="958" spans="3:3" ht="12.75" customHeight="1" x14ac:dyDescent="0.25">
      <c r="C958" s="132"/>
    </row>
    <row r="959" spans="3:3" ht="12.75" customHeight="1" x14ac:dyDescent="0.25">
      <c r="C959" s="132"/>
    </row>
    <row r="960" spans="3:3" ht="12.75" customHeight="1" x14ac:dyDescent="0.25">
      <c r="C960" s="132"/>
    </row>
    <row r="961" spans="3:3" ht="12.75" customHeight="1" x14ac:dyDescent="0.25">
      <c r="C961" s="132"/>
    </row>
    <row r="962" spans="3:3" ht="12.75" customHeight="1" x14ac:dyDescent="0.25">
      <c r="C962" s="132"/>
    </row>
    <row r="963" spans="3:3" ht="12.75" customHeight="1" x14ac:dyDescent="0.25">
      <c r="C963" s="132"/>
    </row>
    <row r="964" spans="3:3" ht="12.75" customHeight="1" x14ac:dyDescent="0.25">
      <c r="C964" s="132"/>
    </row>
    <row r="965" spans="3:3" ht="12.75" customHeight="1" x14ac:dyDescent="0.25">
      <c r="C965" s="132"/>
    </row>
    <row r="966" spans="3:3" ht="12.75" customHeight="1" x14ac:dyDescent="0.25">
      <c r="C966" s="132"/>
    </row>
    <row r="967" spans="3:3" ht="12.75" customHeight="1" x14ac:dyDescent="0.25">
      <c r="C967" s="132"/>
    </row>
    <row r="968" spans="3:3" ht="12.75" customHeight="1" x14ac:dyDescent="0.25">
      <c r="C968" s="132"/>
    </row>
    <row r="969" spans="3:3" ht="12.75" customHeight="1" x14ac:dyDescent="0.25">
      <c r="C969" s="132"/>
    </row>
    <row r="970" spans="3:3" ht="12.75" customHeight="1" x14ac:dyDescent="0.25">
      <c r="C970" s="132"/>
    </row>
    <row r="971" spans="3:3" ht="12.75" customHeight="1" x14ac:dyDescent="0.25">
      <c r="C971" s="132"/>
    </row>
    <row r="972" spans="3:3" ht="12.75" customHeight="1" x14ac:dyDescent="0.25">
      <c r="C972" s="132"/>
    </row>
    <row r="973" spans="3:3" ht="12.75" customHeight="1" x14ac:dyDescent="0.25">
      <c r="C973" s="132"/>
    </row>
    <row r="974" spans="3:3" ht="12.75" customHeight="1" x14ac:dyDescent="0.25">
      <c r="C974" s="132"/>
    </row>
    <row r="975" spans="3:3" ht="12.75" customHeight="1" x14ac:dyDescent="0.25">
      <c r="C975" s="132"/>
    </row>
    <row r="976" spans="3:3" ht="12.75" customHeight="1" x14ac:dyDescent="0.25">
      <c r="C976" s="132"/>
    </row>
    <row r="977" spans="3:3" ht="12.75" customHeight="1" x14ac:dyDescent="0.25">
      <c r="C977" s="132"/>
    </row>
    <row r="978" spans="3:3" ht="12.75" customHeight="1" x14ac:dyDescent="0.25">
      <c r="C978" s="132"/>
    </row>
    <row r="979" spans="3:3" ht="12.75" customHeight="1" x14ac:dyDescent="0.25">
      <c r="C979" s="132"/>
    </row>
    <row r="980" spans="3:3" ht="12.75" customHeight="1" x14ac:dyDescent="0.25">
      <c r="C980" s="132"/>
    </row>
    <row r="981" spans="3:3" ht="12.75" customHeight="1" x14ac:dyDescent="0.25">
      <c r="C981" s="132"/>
    </row>
    <row r="982" spans="3:3" ht="12.75" customHeight="1" x14ac:dyDescent="0.25">
      <c r="C982" s="132"/>
    </row>
    <row r="983" spans="3:3" ht="12.75" customHeight="1" x14ac:dyDescent="0.25">
      <c r="C983" s="132"/>
    </row>
    <row r="984" spans="3:3" ht="12.75" customHeight="1" x14ac:dyDescent="0.25">
      <c r="C984" s="132"/>
    </row>
    <row r="985" spans="3:3" ht="12.75" customHeight="1" x14ac:dyDescent="0.25">
      <c r="C985" s="132"/>
    </row>
    <row r="986" spans="3:3" ht="12.75" customHeight="1" x14ac:dyDescent="0.25">
      <c r="C986" s="132"/>
    </row>
    <row r="987" spans="3:3" ht="12.75" customHeight="1" x14ac:dyDescent="0.25">
      <c r="C987" s="132"/>
    </row>
    <row r="988" spans="3:3" ht="12.75" customHeight="1" x14ac:dyDescent="0.25">
      <c r="C988" s="132"/>
    </row>
    <row r="989" spans="3:3" ht="12.75" customHeight="1" x14ac:dyDescent="0.25">
      <c r="C989" s="132"/>
    </row>
    <row r="990" spans="3:3" ht="12.75" customHeight="1" x14ac:dyDescent="0.25">
      <c r="C990" s="132"/>
    </row>
    <row r="991" spans="3:3" ht="12.75" customHeight="1" x14ac:dyDescent="0.25">
      <c r="C991" s="132"/>
    </row>
    <row r="992" spans="3:3" ht="12.75" customHeight="1" x14ac:dyDescent="0.25">
      <c r="C992" s="132"/>
    </row>
    <row r="993" spans="3:3" ht="12.75" customHeight="1" x14ac:dyDescent="0.25">
      <c r="C993" s="132"/>
    </row>
    <row r="994" spans="3:3" ht="12.75" customHeight="1" x14ac:dyDescent="0.25">
      <c r="C994" s="132"/>
    </row>
    <row r="995" spans="3:3" ht="12.75" customHeight="1" x14ac:dyDescent="0.25">
      <c r="C995" s="132"/>
    </row>
  </sheetData>
  <mergeCells count="8">
    <mergeCell ref="A9:C9"/>
    <mergeCell ref="A21:B21"/>
    <mergeCell ref="A1:C1"/>
    <mergeCell ref="A2:C2"/>
    <mergeCell ref="A3:C3"/>
    <mergeCell ref="A5:C5"/>
    <mergeCell ref="A6:C6"/>
    <mergeCell ref="B7:C7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9"/>
  <sheetViews>
    <sheetView tabSelected="1" zoomScaleNormal="100" workbookViewId="0">
      <selection activeCell="G5" sqref="G5:H8"/>
    </sheetView>
  </sheetViews>
  <sheetFormatPr defaultRowHeight="15" x14ac:dyDescent="0.25"/>
  <cols>
    <col min="1" max="1" width="12.28515625" style="6" bestFit="1" customWidth="1"/>
    <col min="2" max="2" width="18.140625" style="6" bestFit="1" customWidth="1"/>
    <col min="3" max="3" width="15.42578125" style="6" bestFit="1" customWidth="1"/>
    <col min="4" max="4" width="19" style="6" bestFit="1" customWidth="1"/>
    <col min="5" max="5" width="15.85546875" style="6" bestFit="1" customWidth="1"/>
    <col min="6" max="7" width="9.140625" style="6"/>
    <col min="8" max="8" width="15.85546875" style="6" bestFit="1" customWidth="1"/>
    <col min="9" max="16384" width="9.140625" style="6"/>
  </cols>
  <sheetData>
    <row r="1" spans="1:8" ht="15" customHeight="1" x14ac:dyDescent="0.25">
      <c r="A1" s="208" t="s">
        <v>109</v>
      </c>
      <c r="B1" s="234"/>
      <c r="C1" s="234"/>
      <c r="D1" s="209"/>
    </row>
    <row r="2" spans="1:8" x14ac:dyDescent="0.25">
      <c r="A2" s="55" t="s">
        <v>64</v>
      </c>
      <c r="B2" s="55" t="s">
        <v>65</v>
      </c>
      <c r="C2" s="56" t="s">
        <v>66</v>
      </c>
      <c r="D2" s="55" t="s">
        <v>67</v>
      </c>
    </row>
    <row r="3" spans="1:8" x14ac:dyDescent="0.25">
      <c r="A3" s="165" t="s">
        <v>110</v>
      </c>
      <c r="B3" s="55">
        <v>3</v>
      </c>
      <c r="C3" s="58">
        <v>101</v>
      </c>
      <c r="D3" s="59">
        <f>C3*B3</f>
        <v>303</v>
      </c>
    </row>
    <row r="4" spans="1:8" ht="25.5" x14ac:dyDescent="0.25">
      <c r="A4" s="165" t="s">
        <v>111</v>
      </c>
      <c r="B4" s="55">
        <v>4</v>
      </c>
      <c r="C4" s="58">
        <v>48.95</v>
      </c>
      <c r="D4" s="59">
        <f>C4*B4</f>
        <v>195.8</v>
      </c>
    </row>
    <row r="5" spans="1:8" ht="25.5" x14ac:dyDescent="0.25">
      <c r="A5" s="165" t="s">
        <v>128</v>
      </c>
      <c r="B5" s="55">
        <v>1</v>
      </c>
      <c r="C5" s="58">
        <v>80.75</v>
      </c>
      <c r="D5" s="62">
        <f t="shared" ref="D5:D7" si="0">C5*B5</f>
        <v>80.75</v>
      </c>
      <c r="G5" s="166"/>
      <c r="H5" s="166"/>
    </row>
    <row r="6" spans="1:8" ht="25.5" x14ac:dyDescent="0.25">
      <c r="A6" s="165" t="s">
        <v>127</v>
      </c>
      <c r="B6" s="55">
        <v>1</v>
      </c>
      <c r="C6" s="58">
        <v>119.9</v>
      </c>
      <c r="D6" s="62">
        <f t="shared" si="0"/>
        <v>119.9</v>
      </c>
      <c r="G6" s="166"/>
      <c r="H6" s="166"/>
    </row>
    <row r="7" spans="1:8" x14ac:dyDescent="0.25">
      <c r="A7" s="165" t="s">
        <v>71</v>
      </c>
      <c r="B7" s="55">
        <v>1</v>
      </c>
      <c r="C7" s="58">
        <v>4.4000000000000004</v>
      </c>
      <c r="D7" s="62">
        <f t="shared" si="0"/>
        <v>4.4000000000000004</v>
      </c>
      <c r="H7" s="166"/>
    </row>
    <row r="8" spans="1:8" x14ac:dyDescent="0.25">
      <c r="A8" s="20" t="s">
        <v>55</v>
      </c>
      <c r="B8" s="102"/>
      <c r="C8" s="103"/>
      <c r="D8" s="59">
        <f>SUM(D3:D7)</f>
        <v>703.84999999999991</v>
      </c>
      <c r="E8" s="156"/>
    </row>
    <row r="9" spans="1:8" x14ac:dyDescent="0.25">
      <c r="A9" s="20"/>
      <c r="B9" s="102"/>
      <c r="C9" s="103"/>
      <c r="D9" s="59"/>
    </row>
    <row r="10" spans="1:8" ht="38.25" x14ac:dyDescent="0.25">
      <c r="A10" s="16" t="s">
        <v>70</v>
      </c>
      <c r="B10" s="29"/>
      <c r="C10" s="60"/>
      <c r="D10" s="61">
        <f>ROUND(((D3+D4+D5)/12+(D6+D7)/60),2)</f>
        <v>50.37</v>
      </c>
      <c r="H10" s="156"/>
    </row>
    <row r="11" spans="1:8" ht="38.25" x14ac:dyDescent="0.25">
      <c r="A11" s="20" t="s">
        <v>112</v>
      </c>
      <c r="B11" s="104"/>
      <c r="C11" s="103"/>
      <c r="D11" s="59">
        <f>C11*B11</f>
        <v>0</v>
      </c>
    </row>
    <row r="12" spans="1:8" ht="25.5" x14ac:dyDescent="0.25">
      <c r="A12" s="16" t="s">
        <v>113</v>
      </c>
      <c r="B12" s="104"/>
      <c r="C12" s="103"/>
      <c r="D12" s="61">
        <f>ROUND((D11/12),2)</f>
        <v>0</v>
      </c>
    </row>
    <row r="13" spans="1:8" ht="63" customHeight="1" x14ac:dyDescent="0.25">
      <c r="A13" s="32"/>
      <c r="B13" s="67"/>
      <c r="C13" s="68"/>
      <c r="D13" s="69"/>
    </row>
    <row r="14" spans="1:8" x14ac:dyDescent="0.25">
      <c r="A14" s="235"/>
      <c r="B14" s="235"/>
      <c r="C14" s="235"/>
      <c r="D14" s="70"/>
    </row>
    <row r="15" spans="1:8" x14ac:dyDescent="0.25">
      <c r="A15" s="236"/>
      <c r="B15" s="236"/>
      <c r="C15" s="236"/>
      <c r="D15" s="71"/>
    </row>
    <row r="19" spans="4:4" x14ac:dyDescent="0.25">
      <c r="D19" s="72"/>
    </row>
  </sheetData>
  <mergeCells count="3">
    <mergeCell ref="A1:D1"/>
    <mergeCell ref="A14:C14"/>
    <mergeCell ref="A15:C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8"/>
  <sheetViews>
    <sheetView workbookViewId="0">
      <selection activeCell="K8" sqref="K8"/>
    </sheetView>
  </sheetViews>
  <sheetFormatPr defaultRowHeight="15" x14ac:dyDescent="0.25"/>
  <cols>
    <col min="1" max="1" width="16" style="6" customWidth="1"/>
    <col min="2" max="2" width="18.140625" style="6" bestFit="1" customWidth="1"/>
    <col min="3" max="3" width="15.42578125" style="6" bestFit="1" customWidth="1"/>
    <col min="4" max="4" width="19" style="6" bestFit="1" customWidth="1"/>
    <col min="5" max="16384" width="9.140625" style="6"/>
  </cols>
  <sheetData>
    <row r="1" spans="1:5" ht="15" customHeight="1" x14ac:dyDescent="0.25">
      <c r="A1" s="237" t="s">
        <v>62</v>
      </c>
      <c r="B1" s="237"/>
      <c r="C1" s="237"/>
      <c r="D1" s="237"/>
      <c r="E1" s="237"/>
    </row>
    <row r="2" spans="1:5" x14ac:dyDescent="0.25">
      <c r="A2" s="208" t="s">
        <v>63</v>
      </c>
      <c r="B2" s="234"/>
      <c r="C2" s="234"/>
      <c r="D2" s="209"/>
      <c r="E2" s="54"/>
    </row>
    <row r="3" spans="1:5" x14ac:dyDescent="0.25">
      <c r="A3" s="55" t="s">
        <v>64</v>
      </c>
      <c r="B3" s="55" t="s">
        <v>65</v>
      </c>
      <c r="C3" s="56" t="s">
        <v>66</v>
      </c>
      <c r="D3" s="55" t="s">
        <v>67</v>
      </c>
      <c r="E3" s="54"/>
    </row>
    <row r="4" spans="1:5" ht="45" x14ac:dyDescent="0.25">
      <c r="A4" s="57" t="s">
        <v>68</v>
      </c>
      <c r="B4" s="55">
        <v>2</v>
      </c>
      <c r="C4" s="58">
        <v>150</v>
      </c>
      <c r="D4" s="59">
        <f>C4*B4</f>
        <v>300</v>
      </c>
      <c r="E4" s="54"/>
    </row>
    <row r="5" spans="1:5" x14ac:dyDescent="0.25">
      <c r="A5" s="20" t="s">
        <v>69</v>
      </c>
      <c r="B5" s="55">
        <v>3</v>
      </c>
      <c r="C5" s="58">
        <v>53.83</v>
      </c>
      <c r="D5" s="59">
        <f>C5*B5</f>
        <v>161.49</v>
      </c>
      <c r="E5" s="54"/>
    </row>
    <row r="6" spans="1:5" x14ac:dyDescent="0.25">
      <c r="A6" s="16" t="s">
        <v>55</v>
      </c>
      <c r="B6" s="29"/>
      <c r="C6" s="60"/>
      <c r="D6" s="61">
        <f>SUM(D4:D5)</f>
        <v>461.49</v>
      </c>
      <c r="E6" s="54"/>
    </row>
    <row r="7" spans="1:5" ht="25.5" x14ac:dyDescent="0.25">
      <c r="A7" s="16" t="s">
        <v>70</v>
      </c>
      <c r="B7" s="29"/>
      <c r="C7" s="60"/>
      <c r="D7" s="61">
        <f>ROUND((D6/12),2)</f>
        <v>38.46</v>
      </c>
      <c r="E7" s="54"/>
    </row>
    <row r="8" spans="1:5" x14ac:dyDescent="0.25">
      <c r="A8" s="20" t="s">
        <v>71</v>
      </c>
      <c r="B8" s="55">
        <v>1</v>
      </c>
      <c r="C8" s="58">
        <v>3.57</v>
      </c>
      <c r="D8" s="62">
        <f>C8*B8</f>
        <v>3.57</v>
      </c>
      <c r="E8" s="54"/>
    </row>
    <row r="9" spans="1:5" ht="25.5" x14ac:dyDescent="0.25">
      <c r="A9" s="63" t="s">
        <v>72</v>
      </c>
      <c r="B9" s="64"/>
      <c r="C9" s="65"/>
      <c r="D9" s="66">
        <f>ROUND((SUM(D8)/12),2)</f>
        <v>0.3</v>
      </c>
      <c r="E9" s="54"/>
    </row>
    <row r="10" spans="1:5" x14ac:dyDescent="0.25">
      <c r="A10" s="238" t="s">
        <v>73</v>
      </c>
      <c r="B10" s="239"/>
      <c r="C10" s="240"/>
      <c r="D10" s="61">
        <f>D7+D9</f>
        <v>38.76</v>
      </c>
      <c r="E10" s="54"/>
    </row>
    <row r="12" spans="1:5" ht="63" customHeight="1" x14ac:dyDescent="0.25">
      <c r="A12" s="32"/>
      <c r="B12" s="67"/>
      <c r="C12" s="68"/>
      <c r="D12" s="69"/>
    </row>
    <row r="13" spans="1:5" x14ac:dyDescent="0.25">
      <c r="A13" s="235"/>
      <c r="B13" s="235"/>
      <c r="C13" s="235"/>
      <c r="D13" s="70"/>
    </row>
    <row r="14" spans="1:5" x14ac:dyDescent="0.25">
      <c r="A14" s="236"/>
      <c r="B14" s="236"/>
      <c r="C14" s="236"/>
      <c r="D14" s="71"/>
    </row>
    <row r="18" spans="4:4" x14ac:dyDescent="0.25">
      <c r="D18" s="72"/>
    </row>
  </sheetData>
  <mergeCells count="5">
    <mergeCell ref="A1:E1"/>
    <mergeCell ref="A2:D2"/>
    <mergeCell ref="A10:C10"/>
    <mergeCell ref="A13:C13"/>
    <mergeCell ref="A14:C1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B4B572B00E53458A4693F93C8586BB" ma:contentTypeVersion="12" ma:contentTypeDescription="Create a new document." ma:contentTypeScope="" ma:versionID="aa7e390d3e82ddb3644840f9624d7b5a">
  <xsd:schema xmlns:xsd="http://www.w3.org/2001/XMLSchema" xmlns:xs="http://www.w3.org/2001/XMLSchema" xmlns:p="http://schemas.microsoft.com/office/2006/metadata/properties" xmlns:ns2="4b9cefb2-4d71-4b11-94a3-6c0ab18eb7b8" xmlns:ns3="5dfbe43d-dd4e-4515-ad2a-90e11765465a" targetNamespace="http://schemas.microsoft.com/office/2006/metadata/properties" ma:root="true" ma:fieldsID="390bc1c440ab50dabe70d0e44e6d8b03" ns2:_="" ns3:_="">
    <xsd:import namespace="4b9cefb2-4d71-4b11-94a3-6c0ab18eb7b8"/>
    <xsd:import namespace="5dfbe43d-dd4e-4515-ad2a-90e1176546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cefb2-4d71-4b11-94a3-6c0ab18eb7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be43d-dd4e-4515-ad2a-90e11765465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F1AC9B-2FDD-4389-88AC-A19C64F9A5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cefb2-4d71-4b11-94a3-6c0ab18eb7b8"/>
    <ds:schemaRef ds:uri="5dfbe43d-dd4e-4515-ad2a-90e1176546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66F7A8-CA0D-482D-AF0F-50D6AE92A1DA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5dfbe43d-dd4e-4515-ad2a-90e11765465a"/>
    <ds:schemaRef ds:uri="http://www.w3.org/XML/1998/namespace"/>
    <ds:schemaRef ds:uri="http://schemas.openxmlformats.org/package/2006/metadata/core-properties"/>
    <ds:schemaRef ds:uri="4b9cefb2-4d71-4b11-94a3-6c0ab18eb7b8"/>
  </ds:schemaRefs>
</ds:datastoreItem>
</file>

<file path=customXml/itemProps3.xml><?xml version="1.0" encoding="utf-8"?>
<ds:datastoreItem xmlns:ds="http://schemas.openxmlformats.org/officeDocument/2006/customXml" ds:itemID="{482FABFA-F556-4D75-8340-ADB1A5E6D7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Informação ao licitante</vt:lpstr>
      <vt:lpstr>Resumo</vt:lpstr>
      <vt:lpstr>Estoquista (Almoxarife)-BH</vt:lpstr>
      <vt:lpstr>Estoquista (Almoxarife)Contagem</vt:lpstr>
      <vt:lpstr>Auxiliares Mov. Carga-Contagem</vt:lpstr>
      <vt:lpstr>Diárias</vt:lpstr>
      <vt:lpstr>Uniformes EPI Crachá</vt:lpstr>
      <vt:lpstr>Planilha1</vt:lpstr>
      <vt:lpstr>'Estoquista (Almoxarife)-BH'!Area_de_impressao</vt:lpstr>
      <vt:lpstr>'Uniformes EPI Crachá'!Area_de_impressao</vt:lpstr>
      <vt:lpstr>'Estoquista (Almoxarife)-BH'!Titulos_de_impressao</vt:lpstr>
    </vt:vector>
  </TitlesOfParts>
  <Manager/>
  <Company>TRE - 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Gilmar Macena Pereira</dc:creator>
  <cp:keywords/>
  <dc:description/>
  <cp:lastModifiedBy>Edriene de Alcântara Mansur</cp:lastModifiedBy>
  <cp:revision/>
  <cp:lastPrinted>2025-04-30T19:09:36Z</cp:lastPrinted>
  <dcterms:created xsi:type="dcterms:W3CDTF">2021-02-04T13:37:21Z</dcterms:created>
  <dcterms:modified xsi:type="dcterms:W3CDTF">2025-09-16T17:29:09Z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0x0101005CB4B572B00E53458A4693F93C8586BB</vt:lpwstr>
  </property>
  <property fmtid="{D5CDD505-2E9C-101B-9397-08002B2CF9AE}" pid="3" name="Order">
    <vt:r8>7200</vt:r8>
  </property>
  <property fmtid="{D5CDD505-2E9C-101B-9397-08002B2CF9AE}" pid="4" name="_ExtendedDescription">
    <vt:lpwstr/>
  </property>
  <property fmtid="{D5CDD505-2E9C-101B-9397-08002B2CF9AE}" pid="5" name="ComplianceAssetId">
    <vt:lpwstr/>
  </property>
  <property fmtid="{D5CDD505-2E9C-101B-9397-08002B2CF9AE}" pid="6" name="_SourceUrl">
    <vt:lpwstr/>
  </property>
  <property fmtid="{D5CDD505-2E9C-101B-9397-08002B2CF9AE}" pid="7" name="_SharedFileIndex">
    <vt:lpwstr/>
  </property>
</Properties>
</file>